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her\Dropbox\_Documentazione x sismica\_Fogli di calcolo CSed18\"/>
    </mc:Choice>
  </mc:AlternateContent>
  <bookViews>
    <workbookView xWindow="120" yWindow="120" windowWidth="13560" windowHeight="8760"/>
  </bookViews>
  <sheets>
    <sheet name="Spiegazioni" sheetId="4" r:id="rId1"/>
    <sheet name="Pilastri" sheetId="1" r:id="rId2"/>
    <sheet name="Pil-nn" sheetId="3" r:id="rId3"/>
  </sheets>
  <calcPr calcId="162913"/>
</workbook>
</file>

<file path=xl/calcChain.xml><?xml version="1.0" encoding="utf-8"?>
<calcChain xmlns="http://schemas.openxmlformats.org/spreadsheetml/2006/main">
  <c r="O390" i="3" l="1"/>
  <c r="R363" i="3"/>
  <c r="R362" i="3"/>
  <c r="O383" i="3" s="1"/>
  <c r="O391" i="3" s="1"/>
  <c r="F352" i="3"/>
  <c r="O341" i="3"/>
  <c r="O334" i="3"/>
  <c r="O342" i="3" s="1"/>
  <c r="R314" i="3"/>
  <c r="O335" i="3" s="1"/>
  <c r="O343" i="3" s="1"/>
  <c r="R313" i="3"/>
  <c r="R316" i="3" s="1"/>
  <c r="F303" i="3"/>
  <c r="O292" i="3"/>
  <c r="R265" i="3"/>
  <c r="R264" i="3"/>
  <c r="O285" i="3" s="1"/>
  <c r="O293" i="3" s="1"/>
  <c r="F254" i="3"/>
  <c r="O243" i="3"/>
  <c r="R216" i="3"/>
  <c r="R215" i="3"/>
  <c r="O236" i="3" s="1"/>
  <c r="O244" i="3" s="1"/>
  <c r="F205" i="3"/>
  <c r="R366" i="3" l="1"/>
  <c r="O384" i="3"/>
  <c r="O392" i="3" s="1"/>
  <c r="R365" i="3"/>
  <c r="R317" i="3"/>
  <c r="R268" i="3"/>
  <c r="O286" i="3"/>
  <c r="O294" i="3" s="1"/>
  <c r="R267" i="3"/>
  <c r="R219" i="3"/>
  <c r="O237" i="3"/>
  <c r="O245" i="3" s="1"/>
  <c r="R218" i="3"/>
  <c r="O194" i="3"/>
  <c r="R167" i="3"/>
  <c r="R166" i="3"/>
  <c r="O187" i="3" s="1"/>
  <c r="O195" i="3" s="1"/>
  <c r="F156" i="3"/>
  <c r="O145" i="3"/>
  <c r="R118" i="3"/>
  <c r="O139" i="3" s="1"/>
  <c r="O147" i="3" s="1"/>
  <c r="R117" i="3"/>
  <c r="O138" i="3" s="1"/>
  <c r="O146" i="3" s="1"/>
  <c r="O96" i="3"/>
  <c r="O89" i="3"/>
  <c r="O97" i="3" s="1"/>
  <c r="R69" i="3"/>
  <c r="R72" i="3" s="1"/>
  <c r="R68" i="3"/>
  <c r="R71" i="3" s="1"/>
  <c r="O90" i="3" l="1"/>
  <c r="O98" i="3" s="1"/>
  <c r="R120" i="3"/>
  <c r="R121" i="3"/>
  <c r="R170" i="3"/>
  <c r="O188" i="3"/>
  <c r="O196" i="3" s="1"/>
  <c r="R169" i="3"/>
  <c r="I44" i="3" l="1"/>
  <c r="F107" i="3"/>
  <c r="F58" i="3"/>
  <c r="L72" i="3" l="1"/>
  <c r="H3" i="3"/>
  <c r="L40" i="3" s="1"/>
  <c r="L42" i="3" l="1"/>
  <c r="B57" i="3"/>
  <c r="A91" i="3" s="1"/>
  <c r="I3" i="3"/>
  <c r="S2" i="3"/>
  <c r="S1" i="3" s="1"/>
  <c r="I52" i="3"/>
  <c r="I50" i="3"/>
  <c r="I48" i="3"/>
  <c r="I46" i="3"/>
  <c r="I42" i="3"/>
  <c r="O40" i="3"/>
  <c r="N40" i="3"/>
  <c r="O2" i="3"/>
  <c r="O1" i="3"/>
  <c r="B6" i="3"/>
  <c r="Z350" i="3" l="1"/>
  <c r="Z301" i="3"/>
  <c r="Z203" i="3"/>
  <c r="Z252" i="3"/>
  <c r="Y392" i="3"/>
  <c r="Z392" i="3" s="1"/>
  <c r="Y383" i="3"/>
  <c r="Z383" i="3" s="1"/>
  <c r="Y335" i="3"/>
  <c r="Z335" i="3" s="1"/>
  <c r="Y245" i="3"/>
  <c r="Z245" i="3" s="1"/>
  <c r="Y236" i="3"/>
  <c r="Z236" i="3" s="1"/>
  <c r="Y384" i="3"/>
  <c r="Z384" i="3" s="1"/>
  <c r="Y237" i="3"/>
  <c r="Z237" i="3" s="1"/>
  <c r="Y391" i="3"/>
  <c r="Z391" i="3" s="1"/>
  <c r="Y343" i="3"/>
  <c r="Z343" i="3" s="1"/>
  <c r="Y286" i="3"/>
  <c r="Z286" i="3" s="1"/>
  <c r="Y244" i="3"/>
  <c r="Z244" i="3" s="1"/>
  <c r="Y293" i="3"/>
  <c r="Z293" i="3" s="1"/>
  <c r="Y342" i="3"/>
  <c r="Z342" i="3" s="1"/>
  <c r="Y334" i="3"/>
  <c r="Z334" i="3" s="1"/>
  <c r="Y294" i="3"/>
  <c r="Z294" i="3" s="1"/>
  <c r="Y285" i="3"/>
  <c r="Z285" i="3" s="1"/>
  <c r="Z154" i="3"/>
  <c r="Y188" i="3"/>
  <c r="Z188" i="3" s="1"/>
  <c r="Y196" i="3"/>
  <c r="Z196" i="3" s="1"/>
  <c r="Y187" i="3"/>
  <c r="Z187" i="3" s="1"/>
  <c r="Y195" i="3"/>
  <c r="Z195" i="3" s="1"/>
  <c r="K42" i="3"/>
  <c r="M42" i="3"/>
  <c r="L44" i="3"/>
  <c r="M43" i="3"/>
  <c r="B41" i="3"/>
  <c r="B106" i="3"/>
  <c r="J90" i="3"/>
  <c r="J89" i="3"/>
  <c r="Y89" i="3"/>
  <c r="Z89" i="3" s="1"/>
  <c r="Y139" i="3"/>
  <c r="Z139" i="3" s="1"/>
  <c r="Y147" i="3"/>
  <c r="Z147" i="3" s="1"/>
  <c r="Y138" i="3"/>
  <c r="Z138" i="3" s="1"/>
  <c r="Y146" i="3"/>
  <c r="Z146" i="3" s="1"/>
  <c r="Y90" i="3"/>
  <c r="Z90" i="3" s="1"/>
  <c r="Y97" i="3"/>
  <c r="Z97" i="3" s="1"/>
  <c r="Y98" i="3"/>
  <c r="Z98" i="3" s="1"/>
  <c r="Z56" i="3"/>
  <c r="Z105" i="3"/>
  <c r="L6" i="3"/>
  <c r="Z254" i="3" l="1"/>
  <c r="Z253" i="3"/>
  <c r="Z302" i="3"/>
  <c r="Z303" i="3"/>
  <c r="Z204" i="3"/>
  <c r="Z205" i="3"/>
  <c r="Z351" i="3"/>
  <c r="Z352" i="3"/>
  <c r="Z155" i="3"/>
  <c r="Z156" i="3"/>
  <c r="B107" i="3"/>
  <c r="L114" i="3" s="1"/>
  <c r="L121" i="3" s="1"/>
  <c r="B155" i="3"/>
  <c r="A140" i="3"/>
  <c r="H42" i="3"/>
  <c r="N42" i="3"/>
  <c r="H41" i="3"/>
  <c r="O42" i="3"/>
  <c r="O41" i="3"/>
  <c r="J98" i="3" s="1"/>
  <c r="N41" i="3"/>
  <c r="J97" i="3" s="1"/>
  <c r="M45" i="3"/>
  <c r="L46" i="3"/>
  <c r="M44" i="3"/>
  <c r="K44" i="3"/>
  <c r="B43" i="3"/>
  <c r="Z107" i="3"/>
  <c r="Z106" i="3"/>
  <c r="Z58" i="3"/>
  <c r="Z57" i="3"/>
  <c r="B204" i="3" l="1"/>
  <c r="B253" i="3" s="1"/>
  <c r="B302" i="3" s="1"/>
  <c r="B351" i="3" s="1"/>
  <c r="A189" i="3"/>
  <c r="B156" i="3"/>
  <c r="L163" i="3" s="1"/>
  <c r="J138" i="3"/>
  <c r="J139" i="3"/>
  <c r="H43" i="3"/>
  <c r="O44" i="3"/>
  <c r="A43" i="3"/>
  <c r="N44" i="3"/>
  <c r="H44" i="3"/>
  <c r="O43" i="3"/>
  <c r="J147" i="3" s="1"/>
  <c r="N43" i="3"/>
  <c r="J146" i="3" s="1"/>
  <c r="M46" i="3"/>
  <c r="L48" i="3"/>
  <c r="M47" i="3"/>
  <c r="K46" i="3"/>
  <c r="B45" i="3"/>
  <c r="E6" i="3"/>
  <c r="F6" i="3"/>
  <c r="H6" i="3"/>
  <c r="G6" i="3"/>
  <c r="I6" i="3"/>
  <c r="D6" i="3"/>
  <c r="J6" i="3"/>
  <c r="B7" i="3"/>
  <c r="B8" i="3" s="1"/>
  <c r="B9" i="3" s="1"/>
  <c r="A6" i="3"/>
  <c r="B350" i="3" s="1"/>
  <c r="A383" i="3" s="1"/>
  <c r="C6" i="3"/>
  <c r="W56" i="3" s="1"/>
  <c r="A385" i="3" l="1"/>
  <c r="B352" i="3"/>
  <c r="B252" i="3"/>
  <c r="A285" i="3" s="1"/>
  <c r="B301" i="3"/>
  <c r="A334" i="3" s="1"/>
  <c r="A336" i="3"/>
  <c r="B303" i="3"/>
  <c r="A287" i="3"/>
  <c r="B254" i="3"/>
  <c r="B154" i="3"/>
  <c r="A187" i="3" s="1"/>
  <c r="B203" i="3"/>
  <c r="A236" i="3" s="1"/>
  <c r="A238" i="3"/>
  <c r="B205" i="3"/>
  <c r="L170" i="3"/>
  <c r="K170" i="3" s="1"/>
  <c r="K163" i="3"/>
  <c r="J188" i="3"/>
  <c r="J187" i="3"/>
  <c r="H46" i="3"/>
  <c r="N46" i="3"/>
  <c r="H45" i="3"/>
  <c r="A45" i="3"/>
  <c r="O46" i="3"/>
  <c r="O45" i="3"/>
  <c r="N45" i="3"/>
  <c r="M49" i="3"/>
  <c r="M48" i="3"/>
  <c r="K48" i="3"/>
  <c r="L50" i="3"/>
  <c r="B47" i="3"/>
  <c r="B56" i="3"/>
  <c r="A89" i="3" s="1"/>
  <c r="B105" i="3"/>
  <c r="A138" i="3" s="1"/>
  <c r="B10" i="3"/>
  <c r="B11" i="3" s="1"/>
  <c r="M6" i="3"/>
  <c r="L7" i="3"/>
  <c r="P6" i="3"/>
  <c r="K6" i="3"/>
  <c r="V6" i="3" s="1"/>
  <c r="N6" i="3"/>
  <c r="Q6" i="3"/>
  <c r="O6" i="3"/>
  <c r="R6" i="3"/>
  <c r="T6" i="3"/>
  <c r="S6" i="3"/>
  <c r="D9" i="3"/>
  <c r="H9" i="3"/>
  <c r="C9" i="3"/>
  <c r="G9" i="3"/>
  <c r="E9" i="3"/>
  <c r="J9" i="3"/>
  <c r="I9" i="3"/>
  <c r="F9" i="3"/>
  <c r="C8" i="3"/>
  <c r="E8" i="3"/>
  <c r="D8" i="3"/>
  <c r="F8" i="3"/>
  <c r="G8" i="3"/>
  <c r="H8" i="3"/>
  <c r="J8" i="3"/>
  <c r="I8" i="3"/>
  <c r="H7" i="3"/>
  <c r="D7" i="3"/>
  <c r="E7" i="3"/>
  <c r="C7" i="3"/>
  <c r="F7" i="3"/>
  <c r="J7" i="3"/>
  <c r="G7" i="3"/>
  <c r="I7" i="3"/>
  <c r="L212" i="3" l="1"/>
  <c r="K212" i="3" s="1"/>
  <c r="J237" i="3"/>
  <c r="J236" i="3"/>
  <c r="G64" i="3"/>
  <c r="J64" i="3"/>
  <c r="H64" i="3"/>
  <c r="E64" i="3"/>
  <c r="I64" i="3"/>
  <c r="F64" i="3"/>
  <c r="J196" i="3"/>
  <c r="J195" i="3"/>
  <c r="A47" i="3"/>
  <c r="H47" i="3"/>
  <c r="O48" i="3"/>
  <c r="J286" i="3" s="1"/>
  <c r="H48" i="3"/>
  <c r="N48" i="3"/>
  <c r="J285" i="3" s="1"/>
  <c r="O47" i="3"/>
  <c r="N47" i="3"/>
  <c r="K50" i="3"/>
  <c r="L52" i="3"/>
  <c r="M51" i="3"/>
  <c r="M50" i="3"/>
  <c r="B49" i="3"/>
  <c r="F69" i="3"/>
  <c r="H69" i="3"/>
  <c r="G69" i="3"/>
  <c r="I69" i="3"/>
  <c r="E69" i="3"/>
  <c r="J69" i="3"/>
  <c r="I62" i="3"/>
  <c r="J62" i="3"/>
  <c r="G62" i="3"/>
  <c r="H62" i="3"/>
  <c r="E62" i="3"/>
  <c r="F62" i="3"/>
  <c r="J61" i="3"/>
  <c r="H61" i="3"/>
  <c r="I61" i="3"/>
  <c r="G61" i="3"/>
  <c r="E61" i="3"/>
  <c r="F61" i="3"/>
  <c r="D10" i="3"/>
  <c r="F10" i="3" s="1"/>
  <c r="H10" i="3" s="1"/>
  <c r="J10" i="3" s="1"/>
  <c r="C10" i="3"/>
  <c r="W105" i="3" s="1"/>
  <c r="C11" i="3"/>
  <c r="E11" i="3" s="1"/>
  <c r="G11" i="3" s="1"/>
  <c r="I11" i="3" s="1"/>
  <c r="D11" i="3"/>
  <c r="F11" i="3" s="1"/>
  <c r="H11" i="3" s="1"/>
  <c r="J11" i="3" s="1"/>
  <c r="B12" i="3"/>
  <c r="S7" i="3"/>
  <c r="I68" i="3" s="1"/>
  <c r="P7" i="3"/>
  <c r="F68" i="3" s="1"/>
  <c r="R7" i="3"/>
  <c r="H68" i="3" s="1"/>
  <c r="O7" i="3"/>
  <c r="E68" i="3" s="1"/>
  <c r="Q7" i="3"/>
  <c r="G68" i="3" s="1"/>
  <c r="T7" i="3"/>
  <c r="J68" i="3" s="1"/>
  <c r="M7" i="3"/>
  <c r="L8" i="3"/>
  <c r="N7" i="3"/>
  <c r="L219" i="3" l="1"/>
  <c r="J244" i="3"/>
  <c r="J245" i="3"/>
  <c r="M53" i="3"/>
  <c r="N53" i="3"/>
  <c r="M52" i="3"/>
  <c r="O53" i="3"/>
  <c r="K52" i="3"/>
  <c r="B51" i="3"/>
  <c r="H50" i="3"/>
  <c r="A49" i="3"/>
  <c r="H49" i="3"/>
  <c r="N50" i="3"/>
  <c r="O50" i="3"/>
  <c r="O49" i="3"/>
  <c r="N49" i="3"/>
  <c r="I82" i="3"/>
  <c r="G82" i="3"/>
  <c r="I83" i="3"/>
  <c r="E82" i="3"/>
  <c r="E97" i="3" s="1"/>
  <c r="E76" i="3"/>
  <c r="E90" i="3" s="1"/>
  <c r="F82" i="3"/>
  <c r="H82" i="3"/>
  <c r="F76" i="3"/>
  <c r="G83" i="3"/>
  <c r="J75" i="3"/>
  <c r="H76" i="3"/>
  <c r="J76" i="3"/>
  <c r="E78" i="3"/>
  <c r="E85" i="3" s="1"/>
  <c r="E71" i="3"/>
  <c r="E83" i="3"/>
  <c r="E98" i="3" s="1"/>
  <c r="F75" i="3"/>
  <c r="H75" i="3"/>
  <c r="I76" i="3"/>
  <c r="F78" i="3"/>
  <c r="F71" i="3"/>
  <c r="H78" i="3"/>
  <c r="H71" i="3"/>
  <c r="J83" i="3"/>
  <c r="G76" i="3"/>
  <c r="G71" i="3"/>
  <c r="G78" i="3"/>
  <c r="I78" i="3"/>
  <c r="I85" i="3" s="1"/>
  <c r="I71" i="3"/>
  <c r="J82" i="3"/>
  <c r="F83" i="3"/>
  <c r="G75" i="3"/>
  <c r="E75" i="3"/>
  <c r="E89" i="3" s="1"/>
  <c r="J78" i="3"/>
  <c r="J85" i="3" s="1"/>
  <c r="J71" i="3"/>
  <c r="I75" i="3"/>
  <c r="H83" i="3"/>
  <c r="E10" i="3"/>
  <c r="G10" i="3" s="1"/>
  <c r="I10" i="3" s="1"/>
  <c r="T8" i="3"/>
  <c r="J63" i="3" s="1"/>
  <c r="M8" i="3"/>
  <c r="S8" i="3"/>
  <c r="I63" i="3" s="1"/>
  <c r="O8" i="3"/>
  <c r="E63" i="3" s="1"/>
  <c r="R8" i="3"/>
  <c r="H63" i="3" s="1"/>
  <c r="N8" i="3"/>
  <c r="L9" i="3"/>
  <c r="P8" i="3"/>
  <c r="F63" i="3" s="1"/>
  <c r="Q8" i="3"/>
  <c r="G63" i="3" s="1"/>
  <c r="C12" i="3"/>
  <c r="B13" i="3"/>
  <c r="D12" i="3"/>
  <c r="F12" i="3" s="1"/>
  <c r="H12" i="3" s="1"/>
  <c r="J12" i="3" s="1"/>
  <c r="J391" i="3" l="1"/>
  <c r="J392" i="3"/>
  <c r="J335" i="3"/>
  <c r="K219" i="3"/>
  <c r="L261" i="3"/>
  <c r="J334" i="3"/>
  <c r="J293" i="3"/>
  <c r="J294" i="3"/>
  <c r="O52" i="3"/>
  <c r="H52" i="3"/>
  <c r="A51" i="3"/>
  <c r="N52" i="3"/>
  <c r="H51" i="3"/>
  <c r="N51" i="3"/>
  <c r="O51" i="3"/>
  <c r="K82" i="3"/>
  <c r="L76" i="3"/>
  <c r="K76" i="3"/>
  <c r="K83" i="3"/>
  <c r="L82" i="3"/>
  <c r="L75" i="3"/>
  <c r="K75" i="3"/>
  <c r="G77" i="3"/>
  <c r="G70" i="3"/>
  <c r="K78" i="3"/>
  <c r="G85" i="3"/>
  <c r="K85" i="3" s="1"/>
  <c r="J77" i="3"/>
  <c r="J84" i="3" s="1"/>
  <c r="J70" i="3"/>
  <c r="H77" i="3"/>
  <c r="H70" i="3"/>
  <c r="F85" i="3"/>
  <c r="F77" i="3"/>
  <c r="F70" i="3"/>
  <c r="H85" i="3"/>
  <c r="L85" i="3" s="1"/>
  <c r="L78" i="3"/>
  <c r="I77" i="3"/>
  <c r="I84" i="3" s="1"/>
  <c r="I70" i="3"/>
  <c r="E77" i="3"/>
  <c r="E84" i="3" s="1"/>
  <c r="E70" i="3"/>
  <c r="L83" i="3"/>
  <c r="D13" i="3"/>
  <c r="F13" i="3" s="1"/>
  <c r="B14" i="3"/>
  <c r="C13" i="3"/>
  <c r="T9" i="3"/>
  <c r="P9" i="3"/>
  <c r="M9" i="3"/>
  <c r="W9" i="3" s="1"/>
  <c r="S9" i="3"/>
  <c r="R9" i="3"/>
  <c r="Q9" i="3"/>
  <c r="O9" i="3"/>
  <c r="N9" i="3"/>
  <c r="X9" i="3" s="1"/>
  <c r="L10" i="3"/>
  <c r="E12" i="3"/>
  <c r="G12" i="3" s="1"/>
  <c r="I12" i="3" s="1"/>
  <c r="J383" i="3" l="1"/>
  <c r="J384" i="3"/>
  <c r="K261" i="3"/>
  <c r="L268" i="3"/>
  <c r="J343" i="3"/>
  <c r="J342" i="3"/>
  <c r="Y9" i="3"/>
  <c r="E65" i="3" s="1"/>
  <c r="E72" i="3" s="1"/>
  <c r="Z9" i="3"/>
  <c r="F65" i="3" s="1"/>
  <c r="F72" i="3" s="1"/>
  <c r="AD9" i="3"/>
  <c r="J65" i="3" s="1"/>
  <c r="J72" i="3" s="1"/>
  <c r="J86" i="3" s="1"/>
  <c r="AA9" i="3"/>
  <c r="G65" i="3" s="1"/>
  <c r="AB9" i="3"/>
  <c r="H65" i="3" s="1"/>
  <c r="AC9" i="3"/>
  <c r="I65" i="3" s="1"/>
  <c r="N82" i="3"/>
  <c r="Q82" i="3" s="1"/>
  <c r="H97" i="3" s="1"/>
  <c r="M97" i="3" s="1"/>
  <c r="M76" i="3"/>
  <c r="P76" i="3" s="1"/>
  <c r="G90" i="3" s="1"/>
  <c r="L90" i="3" s="1"/>
  <c r="N76" i="3"/>
  <c r="Q76" i="3" s="1"/>
  <c r="H90" i="3" s="1"/>
  <c r="M90" i="3" s="1"/>
  <c r="N78" i="3"/>
  <c r="Q78" i="3" s="1"/>
  <c r="M75" i="3"/>
  <c r="P75" i="3" s="1"/>
  <c r="G89" i="3" s="1"/>
  <c r="L89" i="3" s="1"/>
  <c r="M82" i="3"/>
  <c r="P82" i="3" s="1"/>
  <c r="G97" i="3" s="1"/>
  <c r="L97" i="3" s="1"/>
  <c r="N85" i="3"/>
  <c r="R85" i="3" s="1"/>
  <c r="N75" i="3"/>
  <c r="G84" i="3"/>
  <c r="K84" i="3" s="1"/>
  <c r="K77" i="3"/>
  <c r="N83" i="3"/>
  <c r="M83" i="3"/>
  <c r="F84" i="3"/>
  <c r="M78" i="3"/>
  <c r="L77" i="3"/>
  <c r="H84" i="3"/>
  <c r="L84" i="3" s="1"/>
  <c r="M85" i="3"/>
  <c r="O85" i="3" s="1"/>
  <c r="H13" i="3"/>
  <c r="E13" i="3"/>
  <c r="N10" i="3"/>
  <c r="P10" i="3" s="1"/>
  <c r="R10" i="3" s="1"/>
  <c r="T10" i="3" s="1"/>
  <c r="M10" i="3"/>
  <c r="O10" i="3" s="1"/>
  <c r="Q10" i="3" s="1"/>
  <c r="S10" i="3" s="1"/>
  <c r="L11" i="3"/>
  <c r="D14" i="3"/>
  <c r="F14" i="3" s="1"/>
  <c r="H14" i="3" s="1"/>
  <c r="J14" i="3" s="1"/>
  <c r="C14" i="3"/>
  <c r="B15" i="3"/>
  <c r="K268" i="3" l="1"/>
  <c r="L310" i="3"/>
  <c r="H72" i="3"/>
  <c r="H86" i="3" s="1"/>
  <c r="L86" i="3" s="1"/>
  <c r="H79" i="3"/>
  <c r="J79" i="3"/>
  <c r="G79" i="3"/>
  <c r="G72" i="3"/>
  <c r="G86" i="3" s="1"/>
  <c r="I72" i="3"/>
  <c r="I86" i="3" s="1"/>
  <c r="I79" i="3"/>
  <c r="R82" i="3"/>
  <c r="I97" i="3" s="1"/>
  <c r="N97" i="3" s="1"/>
  <c r="O76" i="3"/>
  <c r="F90" i="3" s="1"/>
  <c r="K90" i="3" s="1"/>
  <c r="R76" i="3"/>
  <c r="I90" i="3" s="1"/>
  <c r="N90" i="3" s="1"/>
  <c r="R78" i="3"/>
  <c r="O75" i="3"/>
  <c r="F89" i="3" s="1"/>
  <c r="K89" i="3" s="1"/>
  <c r="O82" i="3"/>
  <c r="F97" i="3" s="1"/>
  <c r="K97" i="3" s="1"/>
  <c r="Q75" i="3"/>
  <c r="H89" i="3" s="1"/>
  <c r="M89" i="3" s="1"/>
  <c r="R75" i="3"/>
  <c r="I89" i="3" s="1"/>
  <c r="N89" i="3" s="1"/>
  <c r="P85" i="3"/>
  <c r="Q85" i="3"/>
  <c r="M77" i="3"/>
  <c r="P77" i="3" s="1"/>
  <c r="N84" i="3"/>
  <c r="R84" i="3" s="1"/>
  <c r="P78" i="3"/>
  <c r="O78" i="3"/>
  <c r="O83" i="3"/>
  <c r="F98" i="3" s="1"/>
  <c r="K98" i="3" s="1"/>
  <c r="P83" i="3"/>
  <c r="G98" i="3" s="1"/>
  <c r="L98" i="3" s="1"/>
  <c r="N77" i="3"/>
  <c r="R83" i="3"/>
  <c r="I98" i="3" s="1"/>
  <c r="N98" i="3" s="1"/>
  <c r="Q83" i="3"/>
  <c r="H98" i="3" s="1"/>
  <c r="M98" i="3" s="1"/>
  <c r="M84" i="3"/>
  <c r="O84" i="3" s="1"/>
  <c r="G13" i="3"/>
  <c r="J13" i="3"/>
  <c r="E14" i="3"/>
  <c r="G14" i="3" s="1"/>
  <c r="I14" i="3" s="1"/>
  <c r="C15" i="3"/>
  <c r="D15" i="3"/>
  <c r="F15" i="3" s="1"/>
  <c r="H15" i="3" s="1"/>
  <c r="J15" i="3" s="1"/>
  <c r="B16" i="3"/>
  <c r="L12" i="3"/>
  <c r="M11" i="3"/>
  <c r="O11" i="3" s="1"/>
  <c r="Q11" i="3" s="1"/>
  <c r="S11" i="3" s="1"/>
  <c r="N11" i="3"/>
  <c r="P11" i="3" s="1"/>
  <c r="R11" i="3" s="1"/>
  <c r="T11" i="3" s="1"/>
  <c r="L317" i="3" l="1"/>
  <c r="K310" i="3"/>
  <c r="K79" i="3"/>
  <c r="K86" i="3"/>
  <c r="M86" i="3" s="1"/>
  <c r="L79" i="3"/>
  <c r="Q84" i="3"/>
  <c r="O77" i="3"/>
  <c r="P84" i="3"/>
  <c r="Q77" i="3"/>
  <c r="R77" i="3"/>
  <c r="E15" i="3"/>
  <c r="G15" i="3" s="1"/>
  <c r="I15" i="3" s="1"/>
  <c r="I13" i="3"/>
  <c r="D16" i="3"/>
  <c r="F16" i="3" s="1"/>
  <c r="H16" i="3" s="1"/>
  <c r="J16" i="3" s="1"/>
  <c r="C16" i="3"/>
  <c r="B17" i="3"/>
  <c r="M12" i="3"/>
  <c r="O12" i="3" s="1"/>
  <c r="Q12" i="3" s="1"/>
  <c r="S12" i="3" s="1"/>
  <c r="N12" i="3"/>
  <c r="P12" i="3" s="1"/>
  <c r="R12" i="3" s="1"/>
  <c r="T12" i="3" s="1"/>
  <c r="L13" i="3"/>
  <c r="K317" i="3" l="1"/>
  <c r="L359" i="3"/>
  <c r="N86" i="3"/>
  <c r="M79" i="3"/>
  <c r="N79" i="3"/>
  <c r="E16" i="3"/>
  <c r="G16" i="3" s="1"/>
  <c r="I16" i="3" s="1"/>
  <c r="C17" i="3"/>
  <c r="B18" i="3"/>
  <c r="D17" i="3"/>
  <c r="F17" i="3" s="1"/>
  <c r="N13" i="3"/>
  <c r="X13" i="3" s="1"/>
  <c r="M13" i="3"/>
  <c r="W13" i="3" s="1"/>
  <c r="L14" i="3"/>
  <c r="L366" i="3" l="1"/>
  <c r="K366" i="3" s="1"/>
  <c r="K359" i="3"/>
  <c r="P13" i="3"/>
  <c r="Z13" i="3" s="1"/>
  <c r="O13" i="3"/>
  <c r="Y13" i="3" s="1"/>
  <c r="H17" i="3"/>
  <c r="E17" i="3"/>
  <c r="C18" i="3"/>
  <c r="E18" i="3" s="1"/>
  <c r="G18" i="3" s="1"/>
  <c r="I18" i="3" s="1"/>
  <c r="D18" i="3"/>
  <c r="F18" i="3" s="1"/>
  <c r="H18" i="3" s="1"/>
  <c r="J18" i="3" s="1"/>
  <c r="B19" i="3"/>
  <c r="N14" i="3"/>
  <c r="P14" i="3" s="1"/>
  <c r="R14" i="3" s="1"/>
  <c r="T14" i="3" s="1"/>
  <c r="M14" i="3"/>
  <c r="O14" i="3" s="1"/>
  <c r="Q14" i="3" s="1"/>
  <c r="S14" i="3" s="1"/>
  <c r="L15" i="3"/>
  <c r="R13" i="3" l="1"/>
  <c r="AB13" i="3" s="1"/>
  <c r="Q13" i="3"/>
  <c r="AA13" i="3" s="1"/>
  <c r="J17" i="3"/>
  <c r="G17" i="3"/>
  <c r="M15" i="3"/>
  <c r="O15" i="3" s="1"/>
  <c r="Q15" i="3" s="1"/>
  <c r="S15" i="3" s="1"/>
  <c r="L16" i="3"/>
  <c r="N15" i="3"/>
  <c r="P15" i="3" s="1"/>
  <c r="R15" i="3" s="1"/>
  <c r="T15" i="3" s="1"/>
  <c r="C19" i="3"/>
  <c r="E19" i="3" s="1"/>
  <c r="G19" i="3" s="1"/>
  <c r="I19" i="3" s="1"/>
  <c r="D19" i="3"/>
  <c r="F19" i="3" s="1"/>
  <c r="H19" i="3" s="1"/>
  <c r="J19" i="3" s="1"/>
  <c r="B20" i="3"/>
  <c r="S13" i="3" l="1"/>
  <c r="AC13" i="3" s="1"/>
  <c r="T13" i="3"/>
  <c r="AD13" i="3" s="1"/>
  <c r="I17" i="3"/>
  <c r="M16" i="3"/>
  <c r="O16" i="3" s="1"/>
  <c r="Q16" i="3" s="1"/>
  <c r="S16" i="3" s="1"/>
  <c r="N16" i="3"/>
  <c r="P16" i="3" s="1"/>
  <c r="R16" i="3" s="1"/>
  <c r="T16" i="3" s="1"/>
  <c r="L17" i="3"/>
  <c r="C20" i="3"/>
  <c r="E20" i="3" s="1"/>
  <c r="G20" i="3" s="1"/>
  <c r="I20" i="3" s="1"/>
  <c r="D20" i="3"/>
  <c r="F20" i="3" s="1"/>
  <c r="H20" i="3" s="1"/>
  <c r="J20" i="3" s="1"/>
  <c r="B21" i="3"/>
  <c r="M17" i="3" l="1"/>
  <c r="W17" i="3" s="1"/>
  <c r="L18" i="3"/>
  <c r="N17" i="3"/>
  <c r="X17" i="3" s="1"/>
  <c r="D21" i="3"/>
  <c r="F21" i="3" s="1"/>
  <c r="C21" i="3"/>
  <c r="B22" i="3"/>
  <c r="H21" i="3" l="1"/>
  <c r="O17" i="3"/>
  <c r="Y17" i="3" s="1"/>
  <c r="P17" i="3"/>
  <c r="Z17" i="3" s="1"/>
  <c r="M18" i="3"/>
  <c r="O18" i="3" s="1"/>
  <c r="Q18" i="3" s="1"/>
  <c r="S18" i="3" s="1"/>
  <c r="N18" i="3"/>
  <c r="P18" i="3" s="1"/>
  <c r="R18" i="3" s="1"/>
  <c r="T18" i="3" s="1"/>
  <c r="L19" i="3"/>
  <c r="E21" i="3"/>
  <c r="D22" i="3"/>
  <c r="F22" i="3" s="1"/>
  <c r="H22" i="3" s="1"/>
  <c r="J22" i="3" s="1"/>
  <c r="C22" i="3"/>
  <c r="E22" i="3" s="1"/>
  <c r="G22" i="3" s="1"/>
  <c r="I22" i="3" s="1"/>
  <c r="B23" i="3"/>
  <c r="Q17" i="3" l="1"/>
  <c r="AA17" i="3" s="1"/>
  <c r="J21" i="3"/>
  <c r="G21" i="3"/>
  <c r="R17" i="3"/>
  <c r="AB17" i="3" s="1"/>
  <c r="N19" i="3"/>
  <c r="P19" i="3" s="1"/>
  <c r="R19" i="3" s="1"/>
  <c r="T19" i="3" s="1"/>
  <c r="M19" i="3"/>
  <c r="O19" i="3" s="1"/>
  <c r="Q19" i="3" s="1"/>
  <c r="S19" i="3" s="1"/>
  <c r="L20" i="3"/>
  <c r="C23" i="3"/>
  <c r="E23" i="3" s="1"/>
  <c r="G23" i="3" s="1"/>
  <c r="I23" i="3" s="1"/>
  <c r="D23" i="3"/>
  <c r="F23" i="3" s="1"/>
  <c r="H23" i="3" s="1"/>
  <c r="J23" i="3" s="1"/>
  <c r="B24" i="3"/>
  <c r="S17" i="3" l="1"/>
  <c r="AC17" i="3" s="1"/>
  <c r="T17" i="3"/>
  <c r="AD17" i="3" s="1"/>
  <c r="I21" i="3"/>
  <c r="M20" i="3"/>
  <c r="O20" i="3" s="1"/>
  <c r="Q20" i="3" s="1"/>
  <c r="S20" i="3" s="1"/>
  <c r="L21" i="3"/>
  <c r="N20" i="3"/>
  <c r="P20" i="3" s="1"/>
  <c r="R20" i="3" s="1"/>
  <c r="T20" i="3" s="1"/>
  <c r="B25" i="3"/>
  <c r="B26" i="3" s="1"/>
  <c r="C24" i="3"/>
  <c r="E24" i="3" s="1"/>
  <c r="G24" i="3" s="1"/>
  <c r="I24" i="3" s="1"/>
  <c r="D24" i="3"/>
  <c r="F24" i="3" s="1"/>
  <c r="H24" i="3" s="1"/>
  <c r="J24" i="3" s="1"/>
  <c r="B27" i="3" l="1"/>
  <c r="C26" i="3"/>
  <c r="E26" i="3" s="1"/>
  <c r="G26" i="3" s="1"/>
  <c r="I26" i="3" s="1"/>
  <c r="D26" i="3"/>
  <c r="F26" i="3" s="1"/>
  <c r="H26" i="3" s="1"/>
  <c r="J26" i="3" s="1"/>
  <c r="C25" i="3"/>
  <c r="D25" i="3"/>
  <c r="F25" i="3" s="1"/>
  <c r="M21" i="3"/>
  <c r="W21" i="3" s="1"/>
  <c r="N21" i="3"/>
  <c r="X21" i="3" s="1"/>
  <c r="L22" i="3"/>
  <c r="C27" i="3" l="1"/>
  <c r="E27" i="3" s="1"/>
  <c r="G27" i="3" s="1"/>
  <c r="I27" i="3" s="1"/>
  <c r="B28" i="3"/>
  <c r="D27" i="3"/>
  <c r="F27" i="3" s="1"/>
  <c r="H27" i="3" s="1"/>
  <c r="J27" i="3" s="1"/>
  <c r="K114" i="3"/>
  <c r="K121" i="3"/>
  <c r="O21" i="3"/>
  <c r="Y21" i="3" s="1"/>
  <c r="P21" i="3"/>
  <c r="Z21" i="3" s="1"/>
  <c r="H25" i="3"/>
  <c r="E25" i="3"/>
  <c r="M22" i="3"/>
  <c r="O22" i="3" s="1"/>
  <c r="Q22" i="3" s="1"/>
  <c r="S22" i="3" s="1"/>
  <c r="L23" i="3"/>
  <c r="N22" i="3"/>
  <c r="P22" i="3" s="1"/>
  <c r="R22" i="3" s="1"/>
  <c r="T22" i="3" s="1"/>
  <c r="E118" i="3" l="1"/>
  <c r="I114" i="3"/>
  <c r="I121" i="3" s="1"/>
  <c r="G113" i="3"/>
  <c r="G120" i="3" s="1"/>
  <c r="E112" i="3"/>
  <c r="E119" i="3" s="1"/>
  <c r="I110" i="3"/>
  <c r="G112" i="3"/>
  <c r="G119" i="3" s="1"/>
  <c r="F117" i="3"/>
  <c r="H112" i="3"/>
  <c r="H119" i="3" s="1"/>
  <c r="I118" i="3"/>
  <c r="E114" i="3"/>
  <c r="E121" i="3" s="1"/>
  <c r="E110" i="3"/>
  <c r="J112" i="3"/>
  <c r="J119" i="3" s="1"/>
  <c r="I117" i="3"/>
  <c r="I111" i="3"/>
  <c r="F113" i="3"/>
  <c r="F120" i="3" s="1"/>
  <c r="F118" i="3"/>
  <c r="J114" i="3"/>
  <c r="J121" i="3" s="1"/>
  <c r="H113" i="3"/>
  <c r="H120" i="3" s="1"/>
  <c r="F112" i="3"/>
  <c r="F119" i="3" s="1"/>
  <c r="J110" i="3"/>
  <c r="I113" i="3"/>
  <c r="I120" i="3" s="1"/>
  <c r="H118" i="3"/>
  <c r="J113" i="3"/>
  <c r="J120" i="3" s="1"/>
  <c r="F111" i="3"/>
  <c r="G117" i="3"/>
  <c r="G111" i="3"/>
  <c r="J118" i="3"/>
  <c r="F114" i="3"/>
  <c r="F121" i="3" s="1"/>
  <c r="F110" i="3"/>
  <c r="E113" i="3"/>
  <c r="E120" i="3" s="1"/>
  <c r="J111" i="3"/>
  <c r="G118" i="3"/>
  <c r="E117" i="3"/>
  <c r="E111" i="3"/>
  <c r="I112" i="3"/>
  <c r="I119" i="3" s="1"/>
  <c r="H117" i="3"/>
  <c r="H111" i="3"/>
  <c r="G114" i="3"/>
  <c r="G121" i="3" s="1"/>
  <c r="G110" i="3"/>
  <c r="H110" i="3"/>
  <c r="J117" i="3"/>
  <c r="H114" i="3"/>
  <c r="H121" i="3" s="1"/>
  <c r="C28" i="3"/>
  <c r="B29" i="3"/>
  <c r="B30" i="3" s="1"/>
  <c r="D28" i="3"/>
  <c r="F28" i="3" s="1"/>
  <c r="K72" i="3"/>
  <c r="E86" i="3" s="1"/>
  <c r="E99" i="3" s="1"/>
  <c r="F86" i="3"/>
  <c r="K65" i="3"/>
  <c r="E79" i="3" s="1"/>
  <c r="E91" i="3" s="1"/>
  <c r="F79" i="3"/>
  <c r="R21" i="3"/>
  <c r="AB21" i="3" s="1"/>
  <c r="Q21" i="3"/>
  <c r="AA21" i="3" s="1"/>
  <c r="J25" i="3"/>
  <c r="G25" i="3"/>
  <c r="N23" i="3"/>
  <c r="P23" i="3" s="1"/>
  <c r="L24" i="3"/>
  <c r="M23" i="3"/>
  <c r="O23" i="3" s="1"/>
  <c r="H28" i="3" l="1"/>
  <c r="C30" i="3"/>
  <c r="E30" i="3" s="1"/>
  <c r="G30" i="3" s="1"/>
  <c r="I30" i="3" s="1"/>
  <c r="D30" i="3"/>
  <c r="F30" i="3" s="1"/>
  <c r="H30" i="3" s="1"/>
  <c r="J30" i="3" s="1"/>
  <c r="B31" i="3"/>
  <c r="E28" i="3"/>
  <c r="D29" i="3"/>
  <c r="F29" i="3" s="1"/>
  <c r="C29" i="3"/>
  <c r="Q23" i="3"/>
  <c r="R23" i="3"/>
  <c r="E132" i="3"/>
  <c r="E147" i="3" s="1"/>
  <c r="I132" i="3"/>
  <c r="O86" i="3"/>
  <c r="F99" i="3" s="1"/>
  <c r="K99" i="3" s="1"/>
  <c r="R86" i="3"/>
  <c r="I99" i="3" s="1"/>
  <c r="N99" i="3" s="1"/>
  <c r="P86" i="3"/>
  <c r="G99" i="3" s="1"/>
  <c r="L99" i="3" s="1"/>
  <c r="Q86" i="3"/>
  <c r="H99" i="3" s="1"/>
  <c r="M99" i="3" s="1"/>
  <c r="E92" i="3"/>
  <c r="E93" i="3"/>
  <c r="P90" i="3"/>
  <c r="P89" i="3"/>
  <c r="G124" i="3"/>
  <c r="E131" i="3"/>
  <c r="E146" i="3" s="1"/>
  <c r="E100" i="3"/>
  <c r="E101" i="3"/>
  <c r="P97" i="3"/>
  <c r="P98" i="3"/>
  <c r="P79" i="3"/>
  <c r="G91" i="3" s="1"/>
  <c r="L91" i="3" s="1"/>
  <c r="Q79" i="3"/>
  <c r="H91" i="3" s="1"/>
  <c r="M91" i="3" s="1"/>
  <c r="R79" i="3"/>
  <c r="I91" i="3" s="1"/>
  <c r="N91" i="3" s="1"/>
  <c r="O79" i="3"/>
  <c r="F91" i="3" s="1"/>
  <c r="K91" i="3" s="1"/>
  <c r="H132" i="3"/>
  <c r="F131" i="3"/>
  <c r="J132" i="3"/>
  <c r="G125" i="3"/>
  <c r="I131" i="3"/>
  <c r="F125" i="3"/>
  <c r="J124" i="3"/>
  <c r="H131" i="3"/>
  <c r="J127" i="3"/>
  <c r="J134" i="3" s="1"/>
  <c r="F126" i="3"/>
  <c r="I126" i="3"/>
  <c r="I133" i="3" s="1"/>
  <c r="E125" i="3"/>
  <c r="E139" i="3" s="1"/>
  <c r="F132" i="3"/>
  <c r="F124" i="3"/>
  <c r="G132" i="3"/>
  <c r="G126" i="3"/>
  <c r="H126" i="3"/>
  <c r="I127" i="3"/>
  <c r="I134" i="3" s="1"/>
  <c r="H124" i="3"/>
  <c r="J125" i="3"/>
  <c r="E124" i="3"/>
  <c r="E138" i="3" s="1"/>
  <c r="E128" i="3"/>
  <c r="E140" i="3" s="1"/>
  <c r="E135" i="3"/>
  <c r="E148" i="3" s="1"/>
  <c r="F127" i="3"/>
  <c r="G127" i="3"/>
  <c r="E126" i="3"/>
  <c r="E133" i="3" s="1"/>
  <c r="J126" i="3"/>
  <c r="J133" i="3" s="1"/>
  <c r="G131" i="3"/>
  <c r="E127" i="3"/>
  <c r="E134" i="3" s="1"/>
  <c r="H127" i="3"/>
  <c r="J131" i="3"/>
  <c r="I124" i="3"/>
  <c r="H125" i="3"/>
  <c r="I125" i="3"/>
  <c r="S21" i="3"/>
  <c r="AC21" i="3" s="1"/>
  <c r="T21" i="3"/>
  <c r="AD21" i="3" s="1"/>
  <c r="I25" i="3"/>
  <c r="M24" i="3"/>
  <c r="O24" i="3" s="1"/>
  <c r="N24" i="3"/>
  <c r="P24" i="3" s="1"/>
  <c r="L25" i="3"/>
  <c r="L26" i="3" s="1"/>
  <c r="H29" i="3" l="1"/>
  <c r="J28" i="3"/>
  <c r="C31" i="3"/>
  <c r="E31" i="3" s="1"/>
  <c r="D31" i="3"/>
  <c r="F31" i="3" s="1"/>
  <c r="B32" i="3"/>
  <c r="E29" i="3"/>
  <c r="G28" i="3"/>
  <c r="N26" i="3"/>
  <c r="P26" i="3" s="1"/>
  <c r="L27" i="3"/>
  <c r="M26" i="3"/>
  <c r="O26" i="3" s="1"/>
  <c r="T23" i="3"/>
  <c r="S23" i="3"/>
  <c r="P147" i="3"/>
  <c r="K132" i="3"/>
  <c r="E94" i="3"/>
  <c r="K92" i="3"/>
  <c r="K93" i="3"/>
  <c r="Q89" i="3"/>
  <c r="Q90" i="3"/>
  <c r="N100" i="3"/>
  <c r="N101" i="3"/>
  <c r="T97" i="3"/>
  <c r="T98" i="3"/>
  <c r="L100" i="3"/>
  <c r="L101" i="3"/>
  <c r="R97" i="3"/>
  <c r="R98" i="3"/>
  <c r="E102" i="3"/>
  <c r="M101" i="3"/>
  <c r="M100" i="3"/>
  <c r="S97" i="3"/>
  <c r="S98" i="3"/>
  <c r="K100" i="3"/>
  <c r="K101" i="3"/>
  <c r="Q97" i="3"/>
  <c r="Q98" i="3"/>
  <c r="L93" i="3"/>
  <c r="L92" i="3"/>
  <c r="R89" i="3"/>
  <c r="R90" i="3"/>
  <c r="L132" i="3"/>
  <c r="N92" i="3"/>
  <c r="N93" i="3"/>
  <c r="T90" i="3"/>
  <c r="T89" i="3"/>
  <c r="M92" i="3"/>
  <c r="M93" i="3"/>
  <c r="S90" i="3"/>
  <c r="S89" i="3"/>
  <c r="K124" i="3"/>
  <c r="K125" i="3"/>
  <c r="L125" i="3"/>
  <c r="L131" i="3"/>
  <c r="K131" i="3"/>
  <c r="L124" i="3"/>
  <c r="F134" i="3"/>
  <c r="P138" i="3"/>
  <c r="E141" i="3"/>
  <c r="E142" i="3"/>
  <c r="L127" i="3"/>
  <c r="H134" i="3"/>
  <c r="L134" i="3" s="1"/>
  <c r="H133" i="3"/>
  <c r="L133" i="3" s="1"/>
  <c r="L126" i="3"/>
  <c r="E149" i="3"/>
  <c r="E150" i="3"/>
  <c r="K127" i="3"/>
  <c r="G134" i="3"/>
  <c r="K134" i="3" s="1"/>
  <c r="F133" i="3"/>
  <c r="K126" i="3"/>
  <c r="G133" i="3"/>
  <c r="K133" i="3" s="1"/>
  <c r="P139" i="3"/>
  <c r="F128" i="3"/>
  <c r="F135" i="3"/>
  <c r="P146" i="3"/>
  <c r="R24" i="3"/>
  <c r="Q24" i="3"/>
  <c r="M25" i="3"/>
  <c r="W25" i="3" s="1"/>
  <c r="N25" i="3"/>
  <c r="X25" i="3" s="1"/>
  <c r="J29" i="3" l="1"/>
  <c r="G29" i="3"/>
  <c r="G31" i="3"/>
  <c r="H31" i="3"/>
  <c r="D32" i="3"/>
  <c r="F32" i="3" s="1"/>
  <c r="H32" i="3" s="1"/>
  <c r="J32" i="3" s="1"/>
  <c r="C32" i="3"/>
  <c r="E32" i="3" s="1"/>
  <c r="G32" i="3" s="1"/>
  <c r="I32" i="3" s="1"/>
  <c r="B33" i="3"/>
  <c r="I28" i="3"/>
  <c r="R26" i="3"/>
  <c r="M27" i="3"/>
  <c r="O27" i="3" s="1"/>
  <c r="L28" i="3"/>
  <c r="N27" i="3"/>
  <c r="P27" i="3" s="1"/>
  <c r="Q26" i="3"/>
  <c r="N94" i="3"/>
  <c r="M132" i="3"/>
  <c r="O132" i="3" s="1"/>
  <c r="F147" i="3" s="1"/>
  <c r="K147" i="3" s="1"/>
  <c r="N102" i="3"/>
  <c r="U97" i="3"/>
  <c r="N132" i="3"/>
  <c r="R132" i="3" s="1"/>
  <c r="I147" i="3" s="1"/>
  <c r="N147" i="3" s="1"/>
  <c r="M102" i="3"/>
  <c r="L102" i="3"/>
  <c r="K94" i="3"/>
  <c r="U89" i="3"/>
  <c r="N131" i="3"/>
  <c r="R131" i="3" s="1"/>
  <c r="I146" i="3" s="1"/>
  <c r="N146" i="3" s="1"/>
  <c r="K102" i="3"/>
  <c r="U90" i="3"/>
  <c r="U98" i="3"/>
  <c r="M124" i="3"/>
  <c r="P124" i="3" s="1"/>
  <c r="G138" i="3" s="1"/>
  <c r="L138" i="3" s="1"/>
  <c r="M127" i="3"/>
  <c r="P127" i="3" s="1"/>
  <c r="L94" i="3"/>
  <c r="M94" i="3"/>
  <c r="E143" i="3"/>
  <c r="M131" i="3"/>
  <c r="P131" i="3" s="1"/>
  <c r="G146" i="3" s="1"/>
  <c r="L146" i="3" s="1"/>
  <c r="M125" i="3"/>
  <c r="P125" i="3" s="1"/>
  <c r="G139" i="3" s="1"/>
  <c r="L139" i="3" s="1"/>
  <c r="N124" i="3"/>
  <c r="Q124" i="3" s="1"/>
  <c r="H138" i="3" s="1"/>
  <c r="M138" i="3" s="1"/>
  <c r="N125" i="3"/>
  <c r="Q125" i="3" s="1"/>
  <c r="H139" i="3" s="1"/>
  <c r="M139" i="3" s="1"/>
  <c r="M126" i="3"/>
  <c r="M133" i="3"/>
  <c r="P133" i="3" s="1"/>
  <c r="M134" i="3"/>
  <c r="P134" i="3" s="1"/>
  <c r="E151" i="3"/>
  <c r="H128" i="3"/>
  <c r="H135" i="3"/>
  <c r="N126" i="3"/>
  <c r="N127" i="3"/>
  <c r="N134" i="3"/>
  <c r="R134" i="3" s="1"/>
  <c r="J128" i="3"/>
  <c r="J135" i="3"/>
  <c r="G128" i="3"/>
  <c r="G135" i="3"/>
  <c r="I135" i="3"/>
  <c r="I128" i="3"/>
  <c r="N133" i="3"/>
  <c r="Q133" i="3" s="1"/>
  <c r="O25" i="3"/>
  <c r="Y25" i="3" s="1"/>
  <c r="P25" i="3"/>
  <c r="Z25" i="3" s="1"/>
  <c r="T24" i="3"/>
  <c r="S24" i="3"/>
  <c r="I29" i="3" l="1"/>
  <c r="I31" i="3"/>
  <c r="J31" i="3"/>
  <c r="D33" i="3"/>
  <c r="F33" i="3" s="1"/>
  <c r="C33" i="3"/>
  <c r="W154" i="3" s="1"/>
  <c r="S26" i="3"/>
  <c r="R27" i="3"/>
  <c r="Q27" i="3"/>
  <c r="T26" i="3"/>
  <c r="L29" i="3"/>
  <c r="L30" i="3" s="1"/>
  <c r="M28" i="3"/>
  <c r="N28" i="3"/>
  <c r="P132" i="3"/>
  <c r="G147" i="3" s="1"/>
  <c r="L147" i="3" s="1"/>
  <c r="Q132" i="3"/>
  <c r="H147" i="3" s="1"/>
  <c r="M147" i="3" s="1"/>
  <c r="Q131" i="3"/>
  <c r="H146" i="3" s="1"/>
  <c r="M146" i="3" s="1"/>
  <c r="O127" i="3"/>
  <c r="A94" i="3"/>
  <c r="O124" i="3"/>
  <c r="F138" i="3" s="1"/>
  <c r="K138" i="3" s="1"/>
  <c r="A102" i="3"/>
  <c r="R125" i="3"/>
  <c r="I139" i="3" s="1"/>
  <c r="N139" i="3" s="1"/>
  <c r="O131" i="3"/>
  <c r="F146" i="3" s="1"/>
  <c r="K146" i="3" s="1"/>
  <c r="O133" i="3"/>
  <c r="O125" i="3"/>
  <c r="F139" i="3" s="1"/>
  <c r="K139" i="3" s="1"/>
  <c r="O134" i="3"/>
  <c r="R124" i="3"/>
  <c r="I138" i="3" s="1"/>
  <c r="N138" i="3" s="1"/>
  <c r="K128" i="3"/>
  <c r="O126" i="3"/>
  <c r="P126" i="3"/>
  <c r="K135" i="3"/>
  <c r="Q134" i="3"/>
  <c r="Q127" i="3"/>
  <c r="R127" i="3"/>
  <c r="Q126" i="3"/>
  <c r="R126" i="3"/>
  <c r="L135" i="3"/>
  <c r="R133" i="3"/>
  <c r="L128" i="3"/>
  <c r="Q25" i="3"/>
  <c r="AA25" i="3" s="1"/>
  <c r="R25" i="3"/>
  <c r="AB25" i="3" s="1"/>
  <c r="E166" i="3" l="1"/>
  <c r="E160" i="3"/>
  <c r="G163" i="3"/>
  <c r="J163" i="3"/>
  <c r="J160" i="3"/>
  <c r="H161" i="3"/>
  <c r="I160" i="3"/>
  <c r="F162" i="3"/>
  <c r="J162" i="3"/>
  <c r="I167" i="3"/>
  <c r="E163" i="3"/>
  <c r="E159" i="3"/>
  <c r="G166" i="3"/>
  <c r="G167" i="3"/>
  <c r="H167" i="3"/>
  <c r="I162" i="3"/>
  <c r="G160" i="3"/>
  <c r="J159" i="3"/>
  <c r="F163" i="3"/>
  <c r="F159" i="3"/>
  <c r="H163" i="3"/>
  <c r="H166" i="3"/>
  <c r="G161" i="3"/>
  <c r="I159" i="3"/>
  <c r="E161" i="3"/>
  <c r="I166" i="3"/>
  <c r="F167" i="3"/>
  <c r="I161" i="3"/>
  <c r="E162" i="3"/>
  <c r="F166" i="3"/>
  <c r="F161" i="3"/>
  <c r="G162" i="3"/>
  <c r="J167" i="3"/>
  <c r="J166" i="3"/>
  <c r="J180" i="3" s="1"/>
  <c r="F160" i="3"/>
  <c r="G159" i="3"/>
  <c r="H160" i="3"/>
  <c r="H159" i="3"/>
  <c r="J161" i="3"/>
  <c r="H162" i="3"/>
  <c r="E167" i="3"/>
  <c r="I163" i="3"/>
  <c r="W252" i="3"/>
  <c r="F264" i="3" s="1"/>
  <c r="W203" i="3"/>
  <c r="W301" i="3"/>
  <c r="H306" i="3" s="1"/>
  <c r="W350" i="3"/>
  <c r="E33" i="3"/>
  <c r="G33" i="3" s="1"/>
  <c r="H33" i="3"/>
  <c r="O28" i="3"/>
  <c r="P28" i="3"/>
  <c r="N30" i="3"/>
  <c r="P30" i="3" s="1"/>
  <c r="M30" i="3"/>
  <c r="O30" i="3" s="1"/>
  <c r="L31" i="3"/>
  <c r="M29" i="3"/>
  <c r="W29" i="3" s="1"/>
  <c r="N29" i="3"/>
  <c r="X29" i="3" s="1"/>
  <c r="T27" i="3"/>
  <c r="S27" i="3"/>
  <c r="N128" i="3"/>
  <c r="R128" i="3" s="1"/>
  <c r="I140" i="3" s="1"/>
  <c r="N140" i="3" s="1"/>
  <c r="N135" i="3"/>
  <c r="Q135" i="3" s="1"/>
  <c r="H148" i="3" s="1"/>
  <c r="M148" i="3" s="1"/>
  <c r="M135" i="3"/>
  <c r="M128" i="3"/>
  <c r="S25" i="3"/>
  <c r="AC25" i="3" s="1"/>
  <c r="T25" i="3"/>
  <c r="AD25" i="3" s="1"/>
  <c r="J181" i="3" l="1"/>
  <c r="F174" i="3"/>
  <c r="H173" i="3"/>
  <c r="I261" i="3"/>
  <c r="I268" i="3" s="1"/>
  <c r="I282" i="3" s="1"/>
  <c r="F261" i="3"/>
  <c r="F268" i="3" s="1"/>
  <c r="F282" i="3" s="1"/>
  <c r="H259" i="3"/>
  <c r="H273" i="3" s="1"/>
  <c r="H257" i="3"/>
  <c r="I264" i="3"/>
  <c r="F265" i="3"/>
  <c r="I257" i="3"/>
  <c r="I259" i="3"/>
  <c r="I273" i="3" s="1"/>
  <c r="I280" i="3" s="1"/>
  <c r="G259" i="3"/>
  <c r="G273" i="3" s="1"/>
  <c r="G265" i="3"/>
  <c r="H258" i="3"/>
  <c r="F257" i="3"/>
  <c r="F271" i="3" s="1"/>
  <c r="E260" i="3"/>
  <c r="E274" i="3" s="1"/>
  <c r="E281" i="3" s="1"/>
  <c r="F258" i="3"/>
  <c r="E181" i="3"/>
  <c r="E196" i="3" s="1"/>
  <c r="H174" i="3"/>
  <c r="J261" i="3"/>
  <c r="J275" i="3" s="1"/>
  <c r="J259" i="3"/>
  <c r="J273" i="3" s="1"/>
  <c r="J280" i="3" s="1"/>
  <c r="J264" i="3"/>
  <c r="G258" i="3"/>
  <c r="G260" i="3"/>
  <c r="G267" i="3" s="1"/>
  <c r="H265" i="3"/>
  <c r="I265" i="3"/>
  <c r="G173" i="3"/>
  <c r="F173" i="3"/>
  <c r="E173" i="3"/>
  <c r="E187" i="3" s="1"/>
  <c r="F260" i="3"/>
  <c r="F267" i="3" s="1"/>
  <c r="I260" i="3"/>
  <c r="I274" i="3" s="1"/>
  <c r="I281" i="3" s="1"/>
  <c r="E259" i="3"/>
  <c r="E266" i="3" s="1"/>
  <c r="H260" i="3"/>
  <c r="H274" i="3" s="1"/>
  <c r="E261" i="3"/>
  <c r="E275" i="3" s="1"/>
  <c r="E287" i="3" s="1"/>
  <c r="E264" i="3"/>
  <c r="E265" i="3"/>
  <c r="G264" i="3"/>
  <c r="E258" i="3"/>
  <c r="F259" i="3"/>
  <c r="F273" i="3" s="1"/>
  <c r="F280" i="3" s="1"/>
  <c r="G174" i="3"/>
  <c r="J258" i="3"/>
  <c r="H264" i="3"/>
  <c r="J257" i="3"/>
  <c r="E313" i="3"/>
  <c r="I258" i="3"/>
  <c r="J265" i="3"/>
  <c r="G257" i="3"/>
  <c r="G261" i="3"/>
  <c r="H261" i="3"/>
  <c r="H307" i="3"/>
  <c r="E307" i="3"/>
  <c r="F176" i="3"/>
  <c r="F169" i="3"/>
  <c r="F313" i="3"/>
  <c r="G306" i="3"/>
  <c r="F306" i="3"/>
  <c r="I307" i="3"/>
  <c r="E309" i="3"/>
  <c r="E323" i="3" s="1"/>
  <c r="E330" i="3" s="1"/>
  <c r="H314" i="3"/>
  <c r="I306" i="3"/>
  <c r="G313" i="3"/>
  <c r="E257" i="3"/>
  <c r="J260" i="3"/>
  <c r="J274" i="3" s="1"/>
  <c r="J281" i="3" s="1"/>
  <c r="J168" i="3"/>
  <c r="J175" i="3"/>
  <c r="J182" i="3" s="1"/>
  <c r="F168" i="3"/>
  <c r="F175" i="3"/>
  <c r="F181" i="3"/>
  <c r="G175" i="3"/>
  <c r="G168" i="3"/>
  <c r="F177" i="3"/>
  <c r="F170" i="3"/>
  <c r="F184" i="3" s="1"/>
  <c r="H181" i="3"/>
  <c r="E177" i="3"/>
  <c r="E189" i="3" s="1"/>
  <c r="E170" i="3"/>
  <c r="E184" i="3" s="1"/>
  <c r="E197" i="3" s="1"/>
  <c r="G177" i="3"/>
  <c r="G170" i="3"/>
  <c r="G184" i="3" s="1"/>
  <c r="J309" i="3"/>
  <c r="J316" i="3" s="1"/>
  <c r="J314" i="3"/>
  <c r="F314" i="3"/>
  <c r="G169" i="3"/>
  <c r="G176" i="3"/>
  <c r="I176" i="3"/>
  <c r="I183" i="3" s="1"/>
  <c r="I169" i="3"/>
  <c r="J170" i="3"/>
  <c r="J184" i="3" s="1"/>
  <c r="J177" i="3"/>
  <c r="I313" i="3"/>
  <c r="I309" i="3"/>
  <c r="I323" i="3" s="1"/>
  <c r="I330" i="3" s="1"/>
  <c r="G309" i="3"/>
  <c r="G316" i="3" s="1"/>
  <c r="J307" i="3"/>
  <c r="G314" i="3"/>
  <c r="I314" i="3"/>
  <c r="H309" i="3"/>
  <c r="H323" i="3" s="1"/>
  <c r="I177" i="3"/>
  <c r="I170" i="3"/>
  <c r="I184" i="3" s="1"/>
  <c r="F180" i="3"/>
  <c r="I173" i="3"/>
  <c r="I180" i="3"/>
  <c r="H180" i="3"/>
  <c r="L180" i="3" s="1"/>
  <c r="J173" i="3"/>
  <c r="G181" i="3"/>
  <c r="I174" i="3"/>
  <c r="I181" i="3"/>
  <c r="H175" i="3"/>
  <c r="H168" i="3"/>
  <c r="E174" i="3"/>
  <c r="E188" i="3" s="1"/>
  <c r="H176" i="3"/>
  <c r="H169" i="3"/>
  <c r="I175" i="3"/>
  <c r="I182" i="3" s="1"/>
  <c r="I168" i="3"/>
  <c r="J313" i="3"/>
  <c r="H313" i="3"/>
  <c r="H327" i="3" s="1"/>
  <c r="E306" i="3"/>
  <c r="F307" i="3"/>
  <c r="G307" i="3"/>
  <c r="F309" i="3"/>
  <c r="F323" i="3" s="1"/>
  <c r="E314" i="3"/>
  <c r="E169" i="3"/>
  <c r="E176" i="3"/>
  <c r="E183" i="3" s="1"/>
  <c r="E168" i="3"/>
  <c r="E175" i="3"/>
  <c r="E182" i="3" s="1"/>
  <c r="H177" i="3"/>
  <c r="H170" i="3"/>
  <c r="H184" i="3" s="1"/>
  <c r="G180" i="3"/>
  <c r="J169" i="3"/>
  <c r="J176" i="3"/>
  <c r="J183" i="3" s="1"/>
  <c r="J174" i="3"/>
  <c r="E180" i="3"/>
  <c r="E195" i="3" s="1"/>
  <c r="I208" i="3"/>
  <c r="E215" i="3"/>
  <c r="G212" i="3"/>
  <c r="I209" i="3"/>
  <c r="F211" i="3"/>
  <c r="I216" i="3"/>
  <c r="J210" i="3"/>
  <c r="E216" i="3"/>
  <c r="G216" i="3"/>
  <c r="I210" i="3"/>
  <c r="F215" i="3"/>
  <c r="J216" i="3"/>
  <c r="I212" i="3"/>
  <c r="I211" i="3"/>
  <c r="E209" i="3"/>
  <c r="F210" i="3"/>
  <c r="J215" i="3"/>
  <c r="E210" i="3"/>
  <c r="F212" i="3"/>
  <c r="H215" i="3"/>
  <c r="J209" i="3"/>
  <c r="G211" i="3"/>
  <c r="I215" i="3"/>
  <c r="G215" i="3"/>
  <c r="E212" i="3"/>
  <c r="J211" i="3"/>
  <c r="F208" i="3"/>
  <c r="E208" i="3"/>
  <c r="F216" i="3"/>
  <c r="H216" i="3"/>
  <c r="E211" i="3"/>
  <c r="G208" i="3"/>
  <c r="G209" i="3"/>
  <c r="G223" i="3" s="1"/>
  <c r="J212" i="3"/>
  <c r="F209" i="3"/>
  <c r="H210" i="3"/>
  <c r="H212" i="3"/>
  <c r="J208" i="3"/>
  <c r="H209" i="3"/>
  <c r="G210" i="3"/>
  <c r="H208" i="3"/>
  <c r="H211" i="3"/>
  <c r="F356" i="3"/>
  <c r="E356" i="3"/>
  <c r="F363" i="3"/>
  <c r="E358" i="3"/>
  <c r="H356" i="3"/>
  <c r="I358" i="3"/>
  <c r="G358" i="3"/>
  <c r="F358" i="3"/>
  <c r="J358" i="3"/>
  <c r="H358" i="3"/>
  <c r="G356" i="3"/>
  <c r="H363" i="3"/>
  <c r="J356" i="3"/>
  <c r="E363" i="3"/>
  <c r="I356" i="3"/>
  <c r="G363" i="3"/>
  <c r="J363" i="3"/>
  <c r="I363" i="3"/>
  <c r="J306" i="3"/>
  <c r="F308" i="3"/>
  <c r="F322" i="3" s="1"/>
  <c r="F355" i="3"/>
  <c r="E308" i="3"/>
  <c r="E322" i="3" s="1"/>
  <c r="E329" i="3" s="1"/>
  <c r="E355" i="3"/>
  <c r="R30" i="3"/>
  <c r="Q30" i="3"/>
  <c r="J33" i="3"/>
  <c r="I33" i="3"/>
  <c r="O29" i="3"/>
  <c r="P29" i="3"/>
  <c r="R28" i="3"/>
  <c r="Q28" i="3"/>
  <c r="N31" i="3"/>
  <c r="M31" i="3"/>
  <c r="L32" i="3"/>
  <c r="Q128" i="3"/>
  <c r="H140" i="3" s="1"/>
  <c r="M140" i="3" s="1"/>
  <c r="M141" i="3" s="1"/>
  <c r="R135" i="3"/>
  <c r="I148" i="3" s="1"/>
  <c r="N148" i="3" s="1"/>
  <c r="T147" i="3" s="1"/>
  <c r="N142" i="3"/>
  <c r="N141" i="3"/>
  <c r="T138" i="3"/>
  <c r="T139" i="3"/>
  <c r="M149" i="3"/>
  <c r="M150" i="3"/>
  <c r="S147" i="3"/>
  <c r="S146" i="3"/>
  <c r="P135" i="3"/>
  <c r="G148" i="3" s="1"/>
  <c r="L148" i="3" s="1"/>
  <c r="O135" i="3"/>
  <c r="F148" i="3" s="1"/>
  <c r="K148" i="3" s="1"/>
  <c r="O128" i="3"/>
  <c r="F140" i="3" s="1"/>
  <c r="K140" i="3" s="1"/>
  <c r="P128" i="3"/>
  <c r="G140" i="3" s="1"/>
  <c r="L140" i="3" s="1"/>
  <c r="F222" i="3" l="1"/>
  <c r="G222" i="3"/>
  <c r="L181" i="3"/>
  <c r="E377" i="3"/>
  <c r="E392" i="3" s="1"/>
  <c r="L173" i="3"/>
  <c r="F272" i="3"/>
  <c r="J377" i="3"/>
  <c r="P188" i="3"/>
  <c r="I275" i="3"/>
  <c r="E267" i="3"/>
  <c r="G266" i="3"/>
  <c r="J268" i="3"/>
  <c r="J282" i="3" s="1"/>
  <c r="E273" i="3"/>
  <c r="E280" i="3" s="1"/>
  <c r="K174" i="3"/>
  <c r="G274" i="3"/>
  <c r="K274" i="3" s="1"/>
  <c r="J272" i="3"/>
  <c r="F275" i="3"/>
  <c r="J266" i="3"/>
  <c r="L184" i="3"/>
  <c r="G323" i="3"/>
  <c r="G330" i="3" s="1"/>
  <c r="K330" i="3" s="1"/>
  <c r="P187" i="3"/>
  <c r="E272" i="3"/>
  <c r="E286" i="3" s="1"/>
  <c r="P286" i="3" s="1"/>
  <c r="I271" i="3"/>
  <c r="H266" i="3"/>
  <c r="J278" i="3"/>
  <c r="I316" i="3"/>
  <c r="F274" i="3"/>
  <c r="F281" i="3" s="1"/>
  <c r="E278" i="3"/>
  <c r="E293" i="3" s="1"/>
  <c r="P196" i="3"/>
  <c r="F266" i="3"/>
  <c r="H271" i="3"/>
  <c r="J323" i="3"/>
  <c r="J330" i="3" s="1"/>
  <c r="I328" i="3"/>
  <c r="H278" i="3"/>
  <c r="G271" i="3"/>
  <c r="H272" i="3"/>
  <c r="F279" i="3"/>
  <c r="E268" i="3"/>
  <c r="E282" i="3" s="1"/>
  <c r="E295" i="3" s="1"/>
  <c r="E296" i="3" s="1"/>
  <c r="K180" i="3"/>
  <c r="N180" i="3" s="1"/>
  <c r="J328" i="3"/>
  <c r="H321" i="3"/>
  <c r="E321" i="3"/>
  <c r="E335" i="3" s="1"/>
  <c r="H267" i="3"/>
  <c r="E328" i="3"/>
  <c r="E343" i="3" s="1"/>
  <c r="G278" i="3"/>
  <c r="E271" i="3"/>
  <c r="E285" i="3" s="1"/>
  <c r="P285" i="3" s="1"/>
  <c r="G272" i="3"/>
  <c r="I320" i="3"/>
  <c r="I272" i="3"/>
  <c r="H279" i="3"/>
  <c r="F278" i="3"/>
  <c r="G279" i="3"/>
  <c r="L174" i="3"/>
  <c r="E279" i="3"/>
  <c r="E294" i="3" s="1"/>
  <c r="I266" i="3"/>
  <c r="I267" i="3"/>
  <c r="K173" i="3"/>
  <c r="M173" i="3" s="1"/>
  <c r="I279" i="3"/>
  <c r="I229" i="3"/>
  <c r="I278" i="3"/>
  <c r="J279" i="3"/>
  <c r="J271" i="3"/>
  <c r="F328" i="3"/>
  <c r="I321" i="3"/>
  <c r="E327" i="3"/>
  <c r="E342" i="3" s="1"/>
  <c r="E320" i="3"/>
  <c r="E334" i="3" s="1"/>
  <c r="H328" i="3"/>
  <c r="L177" i="3"/>
  <c r="E316" i="3"/>
  <c r="F316" i="3"/>
  <c r="K271" i="3"/>
  <c r="J222" i="3"/>
  <c r="G321" i="3"/>
  <c r="F377" i="3"/>
  <c r="F321" i="3"/>
  <c r="H316" i="3"/>
  <c r="F327" i="3"/>
  <c r="J230" i="3"/>
  <c r="E230" i="3"/>
  <c r="E245" i="3" s="1"/>
  <c r="J321" i="3"/>
  <c r="G275" i="3"/>
  <c r="K275" i="3" s="1"/>
  <c r="G268" i="3"/>
  <c r="G282" i="3" s="1"/>
  <c r="K282" i="3" s="1"/>
  <c r="H268" i="3"/>
  <c r="H282" i="3" s="1"/>
  <c r="H275" i="3"/>
  <c r="L275" i="3" s="1"/>
  <c r="F320" i="3"/>
  <c r="I370" i="3"/>
  <c r="G370" i="3"/>
  <c r="H222" i="3"/>
  <c r="F230" i="3"/>
  <c r="J223" i="3"/>
  <c r="P195" i="3"/>
  <c r="H182" i="3"/>
  <c r="L182" i="3" s="1"/>
  <c r="L175" i="3"/>
  <c r="K177" i="3"/>
  <c r="G327" i="3"/>
  <c r="G320" i="3"/>
  <c r="G182" i="3"/>
  <c r="K182" i="3" s="1"/>
  <c r="K175" i="3"/>
  <c r="J267" i="3"/>
  <c r="E222" i="3"/>
  <c r="E236" i="3" s="1"/>
  <c r="I223" i="3"/>
  <c r="K223" i="3" s="1"/>
  <c r="H183" i="3"/>
  <c r="L183" i="3" s="1"/>
  <c r="L176" i="3"/>
  <c r="K181" i="3"/>
  <c r="G183" i="3"/>
  <c r="K183" i="3" s="1"/>
  <c r="K176" i="3"/>
  <c r="E198" i="3"/>
  <c r="E199" i="3"/>
  <c r="F182" i="3"/>
  <c r="F183" i="3"/>
  <c r="G328" i="3"/>
  <c r="J327" i="3"/>
  <c r="L327" i="3" s="1"/>
  <c r="H223" i="3"/>
  <c r="K184" i="3"/>
  <c r="I327" i="3"/>
  <c r="E190" i="3"/>
  <c r="E191" i="3"/>
  <c r="H320" i="3"/>
  <c r="E315" i="3"/>
  <c r="H226" i="3"/>
  <c r="H219" i="3"/>
  <c r="H233" i="3" s="1"/>
  <c r="E219" i="3"/>
  <c r="E233" i="3" s="1"/>
  <c r="E246" i="3" s="1"/>
  <c r="E226" i="3"/>
  <c r="E238" i="3" s="1"/>
  <c r="J229" i="3"/>
  <c r="I226" i="3"/>
  <c r="I219" i="3"/>
  <c r="I233" i="3" s="1"/>
  <c r="G230" i="3"/>
  <c r="F218" i="3"/>
  <c r="F225" i="3"/>
  <c r="I222" i="3"/>
  <c r="G224" i="3"/>
  <c r="G217" i="3"/>
  <c r="H224" i="3"/>
  <c r="H217" i="3"/>
  <c r="G229" i="3"/>
  <c r="H229" i="3"/>
  <c r="F217" i="3"/>
  <c r="F224" i="3"/>
  <c r="F223" i="3"/>
  <c r="E218" i="3"/>
  <c r="E225" i="3"/>
  <c r="E232" i="3" s="1"/>
  <c r="F219" i="3"/>
  <c r="F233" i="3" s="1"/>
  <c r="F226" i="3"/>
  <c r="E223" i="3"/>
  <c r="E237" i="3" s="1"/>
  <c r="F229" i="3"/>
  <c r="J217" i="3"/>
  <c r="J224" i="3"/>
  <c r="J231" i="3" s="1"/>
  <c r="G219" i="3"/>
  <c r="G233" i="3" s="1"/>
  <c r="G226" i="3"/>
  <c r="K226" i="3" s="1"/>
  <c r="H225" i="3"/>
  <c r="H218" i="3"/>
  <c r="J226" i="3"/>
  <c r="J219" i="3"/>
  <c r="J233" i="3" s="1"/>
  <c r="H230" i="3"/>
  <c r="J225" i="3"/>
  <c r="J232" i="3" s="1"/>
  <c r="J218" i="3"/>
  <c r="G225" i="3"/>
  <c r="G218" i="3"/>
  <c r="E224" i="3"/>
  <c r="E231" i="3" s="1"/>
  <c r="E217" i="3"/>
  <c r="I218" i="3"/>
  <c r="I225" i="3"/>
  <c r="I232" i="3" s="1"/>
  <c r="I217" i="3"/>
  <c r="I224" i="3"/>
  <c r="I231" i="3" s="1"/>
  <c r="I230" i="3"/>
  <c r="E229" i="3"/>
  <c r="E244" i="3" s="1"/>
  <c r="E288" i="3"/>
  <c r="E289" i="3"/>
  <c r="G280" i="3"/>
  <c r="K280" i="3" s="1"/>
  <c r="K273" i="3"/>
  <c r="J320" i="3"/>
  <c r="H377" i="3"/>
  <c r="L274" i="3"/>
  <c r="H281" i="3"/>
  <c r="L281" i="3" s="1"/>
  <c r="H280" i="3"/>
  <c r="L280" i="3" s="1"/>
  <c r="L273" i="3"/>
  <c r="I377" i="3"/>
  <c r="H372" i="3"/>
  <c r="H365" i="3"/>
  <c r="I365" i="3"/>
  <c r="I372" i="3"/>
  <c r="I379" i="3" s="1"/>
  <c r="E370" i="3"/>
  <c r="E384" i="3" s="1"/>
  <c r="F315" i="3"/>
  <c r="J370" i="3"/>
  <c r="J365" i="3"/>
  <c r="J372" i="3"/>
  <c r="J379" i="3" s="1"/>
  <c r="H370" i="3"/>
  <c r="G365" i="3"/>
  <c r="G372" i="3"/>
  <c r="G377" i="3"/>
  <c r="F372" i="3"/>
  <c r="F365" i="3"/>
  <c r="E365" i="3"/>
  <c r="E372" i="3"/>
  <c r="E379" i="3" s="1"/>
  <c r="F370" i="3"/>
  <c r="F330" i="3"/>
  <c r="H330" i="3"/>
  <c r="Z29" i="3"/>
  <c r="F310" i="3" s="1"/>
  <c r="F317" i="3" s="1"/>
  <c r="F331" i="3" s="1"/>
  <c r="G308" i="3"/>
  <c r="G322" i="3" s="1"/>
  <c r="G355" i="3"/>
  <c r="H308" i="3"/>
  <c r="H315" i="3" s="1"/>
  <c r="H355" i="3"/>
  <c r="Y29" i="3"/>
  <c r="E310" i="3" s="1"/>
  <c r="E324" i="3" s="1"/>
  <c r="E336" i="3" s="1"/>
  <c r="F329" i="3"/>
  <c r="T30" i="3"/>
  <c r="S30" i="3"/>
  <c r="Q29" i="3"/>
  <c r="R29" i="3"/>
  <c r="T28" i="3"/>
  <c r="P31" i="3"/>
  <c r="F362" i="3" s="1"/>
  <c r="F376" i="3" s="1"/>
  <c r="O31" i="3"/>
  <c r="E362" i="3" s="1"/>
  <c r="E376" i="3" s="1"/>
  <c r="E391" i="3" s="1"/>
  <c r="S28" i="3"/>
  <c r="N32" i="3"/>
  <c r="P32" i="3" s="1"/>
  <c r="F357" i="3" s="1"/>
  <c r="M32" i="3"/>
  <c r="O32" i="3" s="1"/>
  <c r="E357" i="3" s="1"/>
  <c r="L33" i="3"/>
  <c r="S139" i="3"/>
  <c r="S138" i="3"/>
  <c r="M142" i="3"/>
  <c r="M143" i="3" s="1"/>
  <c r="N149" i="3"/>
  <c r="N150" i="3"/>
  <c r="T146" i="3"/>
  <c r="N143" i="3"/>
  <c r="M151" i="3"/>
  <c r="L149" i="3"/>
  <c r="L150" i="3"/>
  <c r="R147" i="3"/>
  <c r="R146" i="3"/>
  <c r="K150" i="3"/>
  <c r="K149" i="3"/>
  <c r="Q147" i="3"/>
  <c r="Q146" i="3"/>
  <c r="L142" i="3"/>
  <c r="L141" i="3"/>
  <c r="R138" i="3"/>
  <c r="R139" i="3"/>
  <c r="K141" i="3"/>
  <c r="K142" i="3"/>
  <c r="Q139" i="3"/>
  <c r="Q138" i="3"/>
  <c r="K222" i="3" l="1"/>
  <c r="M181" i="3"/>
  <c r="O181" i="3" s="1"/>
  <c r="F196" i="3" s="1"/>
  <c r="K196" i="3" s="1"/>
  <c r="L377" i="3"/>
  <c r="L229" i="3"/>
  <c r="L272" i="3"/>
  <c r="K323" i="3"/>
  <c r="L282" i="3"/>
  <c r="N282" i="3" s="1"/>
  <c r="R282" i="3" s="1"/>
  <c r="I295" i="3" s="1"/>
  <c r="N295" i="3" s="1"/>
  <c r="N296" i="3" s="1"/>
  <c r="M184" i="3"/>
  <c r="O184" i="3" s="1"/>
  <c r="F197" i="3" s="1"/>
  <c r="K197" i="3" s="1"/>
  <c r="K199" i="3" s="1"/>
  <c r="G281" i="3"/>
  <c r="K281" i="3" s="1"/>
  <c r="N281" i="3" s="1"/>
  <c r="R281" i="3" s="1"/>
  <c r="N174" i="3"/>
  <c r="R174" i="3" s="1"/>
  <c r="I188" i="3" s="1"/>
  <c r="N188" i="3" s="1"/>
  <c r="E297" i="3"/>
  <c r="E298" i="3" s="1"/>
  <c r="P293" i="3"/>
  <c r="L328" i="3"/>
  <c r="L271" i="3"/>
  <c r="N271" i="3" s="1"/>
  <c r="R271" i="3" s="1"/>
  <c r="I285" i="3" s="1"/>
  <c r="N285" i="3" s="1"/>
  <c r="L278" i="3"/>
  <c r="M180" i="3"/>
  <c r="O180" i="3" s="1"/>
  <c r="F195" i="3" s="1"/>
  <c r="K195" i="3" s="1"/>
  <c r="Q195" i="3" s="1"/>
  <c r="M174" i="3"/>
  <c r="O174" i="3" s="1"/>
  <c r="F188" i="3" s="1"/>
  <c r="K188" i="3" s="1"/>
  <c r="K278" i="3"/>
  <c r="Q180" i="3"/>
  <c r="H195" i="3" s="1"/>
  <c r="M195" i="3" s="1"/>
  <c r="R180" i="3"/>
  <c r="I195" i="3" s="1"/>
  <c r="N195" i="3" s="1"/>
  <c r="L279" i="3"/>
  <c r="P294" i="3"/>
  <c r="L323" i="3"/>
  <c r="K229" i="3"/>
  <c r="L330" i="3"/>
  <c r="N330" i="3" s="1"/>
  <c r="R330" i="3" s="1"/>
  <c r="L230" i="3"/>
  <c r="K328" i="3"/>
  <c r="K279" i="3"/>
  <c r="L223" i="3"/>
  <c r="M223" i="3" s="1"/>
  <c r="P223" i="3" s="1"/>
  <c r="G237" i="3" s="1"/>
  <c r="L237" i="3" s="1"/>
  <c r="K320" i="3"/>
  <c r="L321" i="3"/>
  <c r="K321" i="3"/>
  <c r="K272" i="3"/>
  <c r="N173" i="3"/>
  <c r="Q173" i="3" s="1"/>
  <c r="H187" i="3" s="1"/>
  <c r="M187" i="3" s="1"/>
  <c r="P173" i="3"/>
  <c r="G187" i="3" s="1"/>
  <c r="L187" i="3" s="1"/>
  <c r="O173" i="3"/>
  <c r="F187" i="3" s="1"/>
  <c r="K187" i="3" s="1"/>
  <c r="K233" i="3"/>
  <c r="N280" i="3"/>
  <c r="Q280" i="3" s="1"/>
  <c r="M177" i="3"/>
  <c r="N181" i="3"/>
  <c r="R181" i="3" s="1"/>
  <c r="I196" i="3" s="1"/>
  <c r="N196" i="3" s="1"/>
  <c r="L222" i="3"/>
  <c r="M222" i="3" s="1"/>
  <c r="E200" i="3"/>
  <c r="H322" i="3"/>
  <c r="H329" i="3" s="1"/>
  <c r="N274" i="3"/>
  <c r="R274" i="3" s="1"/>
  <c r="P245" i="3"/>
  <c r="N275" i="3"/>
  <c r="Q275" i="3" s="1"/>
  <c r="H287" i="3" s="1"/>
  <c r="M287" i="3" s="1"/>
  <c r="M288" i="3" s="1"/>
  <c r="M275" i="3"/>
  <c r="O275" i="3" s="1"/>
  <c r="F287" i="3" s="1"/>
  <c r="K287" i="3" s="1"/>
  <c r="L320" i="3"/>
  <c r="E192" i="3"/>
  <c r="F324" i="3"/>
  <c r="N176" i="3"/>
  <c r="R176" i="3" s="1"/>
  <c r="K370" i="3"/>
  <c r="N183" i="3"/>
  <c r="R183" i="3" s="1"/>
  <c r="N182" i="3"/>
  <c r="Q182" i="3" s="1"/>
  <c r="E290" i="3"/>
  <c r="N177" i="3"/>
  <c r="M183" i="3"/>
  <c r="P183" i="3" s="1"/>
  <c r="M182" i="3"/>
  <c r="P182" i="3" s="1"/>
  <c r="N273" i="3"/>
  <c r="P237" i="3"/>
  <c r="N184" i="3"/>
  <c r="M175" i="3"/>
  <c r="N175" i="3"/>
  <c r="L370" i="3"/>
  <c r="M176" i="3"/>
  <c r="K327" i="3"/>
  <c r="M273" i="3"/>
  <c r="P273" i="3" s="1"/>
  <c r="K225" i="3"/>
  <c r="G232" i="3"/>
  <c r="K232" i="3" s="1"/>
  <c r="L224" i="3"/>
  <c r="H231" i="3"/>
  <c r="L231" i="3" s="1"/>
  <c r="F232" i="3"/>
  <c r="L233" i="3"/>
  <c r="F231" i="3"/>
  <c r="L226" i="3"/>
  <c r="N226" i="3" s="1"/>
  <c r="Q226" i="3" s="1"/>
  <c r="H238" i="3" s="1"/>
  <c r="M238" i="3" s="1"/>
  <c r="G231" i="3"/>
  <c r="K231" i="3" s="1"/>
  <c r="K224" i="3"/>
  <c r="K230" i="3"/>
  <c r="P236" i="3"/>
  <c r="E240" i="3"/>
  <c r="E239" i="3"/>
  <c r="P244" i="3"/>
  <c r="L225" i="3"/>
  <c r="H232" i="3"/>
  <c r="L232" i="3" s="1"/>
  <c r="E247" i="3"/>
  <c r="E248" i="3"/>
  <c r="M274" i="3"/>
  <c r="M280" i="3"/>
  <c r="G315" i="3"/>
  <c r="G379" i="3"/>
  <c r="K379" i="3" s="1"/>
  <c r="K372" i="3"/>
  <c r="H379" i="3"/>
  <c r="L379" i="3" s="1"/>
  <c r="L372" i="3"/>
  <c r="F371" i="3"/>
  <c r="F378" i="3" s="1"/>
  <c r="F364" i="3"/>
  <c r="E317" i="3"/>
  <c r="E331" i="3" s="1"/>
  <c r="E344" i="3" s="1"/>
  <c r="E345" i="3" s="1"/>
  <c r="F379" i="3"/>
  <c r="E371" i="3"/>
  <c r="E378" i="3" s="1"/>
  <c r="E364" i="3"/>
  <c r="K377" i="3"/>
  <c r="F369" i="3"/>
  <c r="J308" i="3"/>
  <c r="J315" i="3" s="1"/>
  <c r="J355" i="3"/>
  <c r="AA29" i="3"/>
  <c r="G310" i="3" s="1"/>
  <c r="G317" i="3" s="1"/>
  <c r="G331" i="3" s="1"/>
  <c r="E369" i="3"/>
  <c r="E383" i="3" s="1"/>
  <c r="I308" i="3"/>
  <c r="I315" i="3" s="1"/>
  <c r="I355" i="3"/>
  <c r="AB29" i="3"/>
  <c r="H310" i="3" s="1"/>
  <c r="H317" i="3" s="1"/>
  <c r="H331" i="3" s="1"/>
  <c r="E337" i="3"/>
  <c r="E338" i="3"/>
  <c r="P335" i="3"/>
  <c r="P334" i="3"/>
  <c r="G329" i="3"/>
  <c r="Q32" i="3"/>
  <c r="G357" i="3" s="1"/>
  <c r="R32" i="3"/>
  <c r="H357" i="3" s="1"/>
  <c r="T29" i="3"/>
  <c r="S29" i="3"/>
  <c r="R31" i="3"/>
  <c r="H362" i="3" s="1"/>
  <c r="H376" i="3" s="1"/>
  <c r="Q31" i="3"/>
  <c r="G362" i="3" s="1"/>
  <c r="N33" i="3"/>
  <c r="X33" i="3" s="1"/>
  <c r="M33" i="3"/>
  <c r="W33" i="3" s="1"/>
  <c r="U138" i="3"/>
  <c r="N151" i="3"/>
  <c r="K143" i="3"/>
  <c r="L151" i="3"/>
  <c r="U147" i="3"/>
  <c r="U146" i="3"/>
  <c r="K151" i="3"/>
  <c r="U139" i="3"/>
  <c r="L143" i="3"/>
  <c r="N229" i="3" l="1"/>
  <c r="Q229" i="3" s="1"/>
  <c r="H244" i="3" s="1"/>
  <c r="M244" i="3" s="1"/>
  <c r="P181" i="3"/>
  <c r="G196" i="3" s="1"/>
  <c r="L196" i="3" s="1"/>
  <c r="N272" i="3"/>
  <c r="Q272" i="3" s="1"/>
  <c r="H286" i="3" s="1"/>
  <c r="M286" i="3" s="1"/>
  <c r="S286" i="3" s="1"/>
  <c r="M323" i="3"/>
  <c r="O323" i="3" s="1"/>
  <c r="M282" i="3"/>
  <c r="O282" i="3" s="1"/>
  <c r="F295" i="3" s="1"/>
  <c r="K295" i="3" s="1"/>
  <c r="K297" i="3" s="1"/>
  <c r="P184" i="3"/>
  <c r="G197" i="3" s="1"/>
  <c r="L197" i="3" s="1"/>
  <c r="L199" i="3" s="1"/>
  <c r="Q196" i="3"/>
  <c r="K198" i="3"/>
  <c r="K200" i="3" s="1"/>
  <c r="Q174" i="3"/>
  <c r="H188" i="3" s="1"/>
  <c r="M188" i="3" s="1"/>
  <c r="M281" i="3"/>
  <c r="O281" i="3" s="1"/>
  <c r="N223" i="3"/>
  <c r="Q223" i="3" s="1"/>
  <c r="H237" i="3" s="1"/>
  <c r="M237" i="3" s="1"/>
  <c r="S237" i="3" s="1"/>
  <c r="M328" i="3"/>
  <c r="P328" i="3" s="1"/>
  <c r="G343" i="3" s="1"/>
  <c r="L343" i="3" s="1"/>
  <c r="M271" i="3"/>
  <c r="O271" i="3" s="1"/>
  <c r="F285" i="3" s="1"/>
  <c r="K285" i="3" s="1"/>
  <c r="Q285" i="3" s="1"/>
  <c r="P174" i="3"/>
  <c r="G188" i="3" s="1"/>
  <c r="L188" i="3" s="1"/>
  <c r="P180" i="3"/>
  <c r="G195" i="3" s="1"/>
  <c r="L195" i="3" s="1"/>
  <c r="N278" i="3"/>
  <c r="Q278" i="3" s="1"/>
  <c r="H293" i="3" s="1"/>
  <c r="M293" i="3" s="1"/>
  <c r="Q281" i="3"/>
  <c r="N323" i="3"/>
  <c r="Q323" i="3" s="1"/>
  <c r="M278" i="3"/>
  <c r="O278" i="3" s="1"/>
  <c r="F293" i="3" s="1"/>
  <c r="K293" i="3" s="1"/>
  <c r="Q271" i="3"/>
  <c r="H285" i="3" s="1"/>
  <c r="M285" i="3" s="1"/>
  <c r="S285" i="3" s="1"/>
  <c r="M330" i="3"/>
  <c r="O330" i="3" s="1"/>
  <c r="M230" i="3"/>
  <c r="P230" i="3" s="1"/>
  <c r="G245" i="3" s="1"/>
  <c r="L245" i="3" s="1"/>
  <c r="M320" i="3"/>
  <c r="O320" i="3" s="1"/>
  <c r="F334" i="3" s="1"/>
  <c r="K334" i="3" s="1"/>
  <c r="N321" i="3"/>
  <c r="R321" i="3" s="1"/>
  <c r="I335" i="3" s="1"/>
  <c r="N335" i="3" s="1"/>
  <c r="M279" i="3"/>
  <c r="P279" i="3" s="1"/>
  <c r="G294" i="3" s="1"/>
  <c r="L294" i="3" s="1"/>
  <c r="R173" i="3"/>
  <c r="I187" i="3" s="1"/>
  <c r="N187" i="3" s="1"/>
  <c r="R182" i="3"/>
  <c r="Q181" i="3"/>
  <c r="H196" i="3" s="1"/>
  <c r="M196" i="3" s="1"/>
  <c r="N320" i="3"/>
  <c r="Q320" i="3" s="1"/>
  <c r="H334" i="3" s="1"/>
  <c r="M334" i="3" s="1"/>
  <c r="M272" i="3"/>
  <c r="P272" i="3" s="1"/>
  <c r="G286" i="3" s="1"/>
  <c r="L286" i="3" s="1"/>
  <c r="N233" i="3"/>
  <c r="R233" i="3" s="1"/>
  <c r="I246" i="3" s="1"/>
  <c r="N246" i="3" s="1"/>
  <c r="N247" i="3" s="1"/>
  <c r="M229" i="3"/>
  <c r="O229" i="3" s="1"/>
  <c r="F244" i="3" s="1"/>
  <c r="K244" i="3" s="1"/>
  <c r="N328" i="3"/>
  <c r="R328" i="3" s="1"/>
  <c r="I343" i="3" s="1"/>
  <c r="N343" i="3" s="1"/>
  <c r="R280" i="3"/>
  <c r="N279" i="3"/>
  <c r="Q279" i="3" s="1"/>
  <c r="H294" i="3" s="1"/>
  <c r="M294" i="3" s="1"/>
  <c r="M321" i="3"/>
  <c r="O321" i="3" s="1"/>
  <c r="F335" i="3" s="1"/>
  <c r="K335" i="3" s="1"/>
  <c r="M289" i="3"/>
  <c r="O223" i="3"/>
  <c r="F237" i="3" s="1"/>
  <c r="K237" i="3" s="1"/>
  <c r="R275" i="3"/>
  <c r="I287" i="3" s="1"/>
  <c r="N287" i="3" s="1"/>
  <c r="N288" i="3" s="1"/>
  <c r="P342" i="3"/>
  <c r="R229" i="3"/>
  <c r="I244" i="3" s="1"/>
  <c r="N244" i="3" s="1"/>
  <c r="M231" i="3"/>
  <c r="P231" i="3" s="1"/>
  <c r="P275" i="3"/>
  <c r="G287" i="3" s="1"/>
  <c r="L287" i="3" s="1"/>
  <c r="L289" i="3" s="1"/>
  <c r="O177" i="3"/>
  <c r="F189" i="3" s="1"/>
  <c r="K189" i="3" s="1"/>
  <c r="P177" i="3"/>
  <c r="G189" i="3" s="1"/>
  <c r="L189" i="3" s="1"/>
  <c r="N225" i="3"/>
  <c r="Q225" i="3" s="1"/>
  <c r="R272" i="3"/>
  <c r="I286" i="3" s="1"/>
  <c r="N286" i="3" s="1"/>
  <c r="Q176" i="3"/>
  <c r="N297" i="3"/>
  <c r="Q282" i="3"/>
  <c r="H295" i="3" s="1"/>
  <c r="M295" i="3" s="1"/>
  <c r="M296" i="3" s="1"/>
  <c r="E249" i="3"/>
  <c r="N222" i="3"/>
  <c r="Q222" i="3" s="1"/>
  <c r="H236" i="3" s="1"/>
  <c r="M236" i="3" s="1"/>
  <c r="P343" i="3"/>
  <c r="Q274" i="3"/>
  <c r="O183" i="3"/>
  <c r="I322" i="3"/>
  <c r="I329" i="3" s="1"/>
  <c r="K329" i="3" s="1"/>
  <c r="O273" i="3"/>
  <c r="Q183" i="3"/>
  <c r="N379" i="3"/>
  <c r="Q379" i="3" s="1"/>
  <c r="N230" i="3"/>
  <c r="Q230" i="3" s="1"/>
  <c r="H245" i="3" s="1"/>
  <c r="M245" i="3" s="1"/>
  <c r="N370" i="3"/>
  <c r="R370" i="3" s="1"/>
  <c r="I384" i="3" s="1"/>
  <c r="N384" i="3" s="1"/>
  <c r="E346" i="3"/>
  <c r="E347" i="3" s="1"/>
  <c r="G324" i="3"/>
  <c r="M370" i="3"/>
  <c r="M233" i="3"/>
  <c r="O233" i="3" s="1"/>
  <c r="F246" i="3" s="1"/>
  <c r="K246" i="3" s="1"/>
  <c r="Q175" i="3"/>
  <c r="R175" i="3"/>
  <c r="N232" i="3"/>
  <c r="Q232" i="3" s="1"/>
  <c r="M224" i="3"/>
  <c r="O176" i="3"/>
  <c r="P176" i="3"/>
  <c r="P175" i="3"/>
  <c r="O175" i="3"/>
  <c r="R184" i="3"/>
  <c r="I197" i="3" s="1"/>
  <c r="N197" i="3" s="1"/>
  <c r="Q184" i="3"/>
  <c r="H197" i="3" s="1"/>
  <c r="M197" i="3" s="1"/>
  <c r="Q177" i="3"/>
  <c r="H189" i="3" s="1"/>
  <c r="M189" i="3" s="1"/>
  <c r="S187" i="3" s="1"/>
  <c r="R177" i="3"/>
  <c r="I189" i="3" s="1"/>
  <c r="N189" i="3" s="1"/>
  <c r="M327" i="3"/>
  <c r="N327" i="3"/>
  <c r="O182" i="3"/>
  <c r="Q273" i="3"/>
  <c r="R273" i="3"/>
  <c r="M226" i="3"/>
  <c r="M239" i="3"/>
  <c r="M240" i="3"/>
  <c r="R226" i="3"/>
  <c r="I238" i="3" s="1"/>
  <c r="N238" i="3" s="1"/>
  <c r="E241" i="3"/>
  <c r="N231" i="3"/>
  <c r="R231" i="3" s="1"/>
  <c r="M232" i="3"/>
  <c r="O232" i="3" s="1"/>
  <c r="N224" i="3"/>
  <c r="M225" i="3"/>
  <c r="P222" i="3"/>
  <c r="G236" i="3" s="1"/>
  <c r="L236" i="3" s="1"/>
  <c r="O222" i="3"/>
  <c r="F236" i="3" s="1"/>
  <c r="K236" i="3" s="1"/>
  <c r="P280" i="3"/>
  <c r="O280" i="3"/>
  <c r="O274" i="3"/>
  <c r="P274" i="3"/>
  <c r="M372" i="3"/>
  <c r="O372" i="3" s="1"/>
  <c r="G376" i="3"/>
  <c r="G369" i="3"/>
  <c r="M379" i="3"/>
  <c r="P379" i="3" s="1"/>
  <c r="M377" i="3"/>
  <c r="N377" i="3"/>
  <c r="N372" i="3"/>
  <c r="G364" i="3"/>
  <c r="G371" i="3"/>
  <c r="G378" i="3" s="1"/>
  <c r="H364" i="3"/>
  <c r="H371" i="3"/>
  <c r="H378" i="3" s="1"/>
  <c r="E339" i="3"/>
  <c r="Q330" i="3"/>
  <c r="J322" i="3"/>
  <c r="J329" i="3" s="1"/>
  <c r="L329" i="3" s="1"/>
  <c r="H324" i="3"/>
  <c r="AD29" i="3"/>
  <c r="J310" i="3" s="1"/>
  <c r="J324" i="3" s="1"/>
  <c r="H369" i="3"/>
  <c r="AC29" i="3"/>
  <c r="I310" i="3" s="1"/>
  <c r="I324" i="3" s="1"/>
  <c r="K288" i="3"/>
  <c r="K289" i="3"/>
  <c r="S32" i="3"/>
  <c r="I357" i="3" s="1"/>
  <c r="T32" i="3"/>
  <c r="J357" i="3" s="1"/>
  <c r="O33" i="3"/>
  <c r="Y33" i="3" s="1"/>
  <c r="E359" i="3" s="1"/>
  <c r="P33" i="3"/>
  <c r="Z33" i="3" s="1"/>
  <c r="F359" i="3" s="1"/>
  <c r="T31" i="3"/>
  <c r="J362" i="3" s="1"/>
  <c r="J376" i="3" s="1"/>
  <c r="L376" i="3" s="1"/>
  <c r="S31" i="3"/>
  <c r="I362" i="3" s="1"/>
  <c r="I376" i="3" s="1"/>
  <c r="A143" i="3"/>
  <c r="A151" i="3"/>
  <c r="K296" i="3" l="1"/>
  <c r="P323" i="3"/>
  <c r="O328" i="3"/>
  <c r="F343" i="3" s="1"/>
  <c r="K343" i="3" s="1"/>
  <c r="R223" i="3"/>
  <c r="I237" i="3" s="1"/>
  <c r="N237" i="3" s="1"/>
  <c r="T237" i="3" s="1"/>
  <c r="P278" i="3"/>
  <c r="G293" i="3" s="1"/>
  <c r="L293" i="3" s="1"/>
  <c r="O279" i="3"/>
  <c r="F294" i="3" s="1"/>
  <c r="K294" i="3" s="1"/>
  <c r="Q294" i="3" s="1"/>
  <c r="P282" i="3"/>
  <c r="G295" i="3" s="1"/>
  <c r="L295" i="3" s="1"/>
  <c r="L297" i="3" s="1"/>
  <c r="Q293" i="3"/>
  <c r="R195" i="3"/>
  <c r="L198" i="3"/>
  <c r="L200" i="3" s="1"/>
  <c r="P281" i="3"/>
  <c r="Q233" i="3"/>
  <c r="H246" i="3" s="1"/>
  <c r="M246" i="3" s="1"/>
  <c r="M247" i="3" s="1"/>
  <c r="P320" i="3"/>
  <c r="G334" i="3" s="1"/>
  <c r="L334" i="3" s="1"/>
  <c r="R196" i="3"/>
  <c r="T187" i="3"/>
  <c r="R188" i="3"/>
  <c r="O230" i="3"/>
  <c r="F245" i="3" s="1"/>
  <c r="K245" i="3" s="1"/>
  <c r="Q245" i="3" s="1"/>
  <c r="O272" i="3"/>
  <c r="F286" i="3" s="1"/>
  <c r="K286" i="3" s="1"/>
  <c r="Q286" i="3" s="1"/>
  <c r="P271" i="3"/>
  <c r="G285" i="3" s="1"/>
  <c r="L285" i="3" s="1"/>
  <c r="R285" i="3" s="1"/>
  <c r="N248" i="3"/>
  <c r="R320" i="3"/>
  <c r="I334" i="3" s="1"/>
  <c r="N334" i="3" s="1"/>
  <c r="P330" i="3"/>
  <c r="Q328" i="3"/>
  <c r="H343" i="3" s="1"/>
  <c r="M343" i="3" s="1"/>
  <c r="T244" i="3"/>
  <c r="M290" i="3"/>
  <c r="R323" i="3"/>
  <c r="R278" i="3"/>
  <c r="I293" i="3" s="1"/>
  <c r="N293" i="3" s="1"/>
  <c r="T293" i="3" s="1"/>
  <c r="P321" i="3"/>
  <c r="G335" i="3" s="1"/>
  <c r="L335" i="3" s="1"/>
  <c r="P233" i="3"/>
  <c r="G246" i="3" s="1"/>
  <c r="L246" i="3" s="1"/>
  <c r="L247" i="3" s="1"/>
  <c r="Q321" i="3"/>
  <c r="H335" i="3" s="1"/>
  <c r="M335" i="3" s="1"/>
  <c r="O231" i="3"/>
  <c r="Q244" i="3"/>
  <c r="T286" i="3"/>
  <c r="S196" i="3"/>
  <c r="P229" i="3"/>
  <c r="G244" i="3" s="1"/>
  <c r="L244" i="3" s="1"/>
  <c r="K247" i="3"/>
  <c r="R279" i="3"/>
  <c r="I294" i="3" s="1"/>
  <c r="N294" i="3" s="1"/>
  <c r="T294" i="3" s="1"/>
  <c r="R222" i="3"/>
  <c r="I236" i="3" s="1"/>
  <c r="N236" i="3" s="1"/>
  <c r="T236" i="3" s="1"/>
  <c r="S294" i="3"/>
  <c r="Q370" i="3"/>
  <c r="H384" i="3" s="1"/>
  <c r="M384" i="3" s="1"/>
  <c r="N289" i="3"/>
  <c r="N290" i="3" s="1"/>
  <c r="T285" i="3"/>
  <c r="L288" i="3"/>
  <c r="K322" i="3"/>
  <c r="R286" i="3"/>
  <c r="K248" i="3"/>
  <c r="R230" i="3"/>
  <c r="I245" i="3" s="1"/>
  <c r="N245" i="3" s="1"/>
  <c r="T245" i="3" s="1"/>
  <c r="R225" i="3"/>
  <c r="M297" i="3"/>
  <c r="M298" i="3" s="1"/>
  <c r="K190" i="3"/>
  <c r="Q187" i="3"/>
  <c r="K191" i="3"/>
  <c r="K324" i="3"/>
  <c r="L190" i="3"/>
  <c r="R187" i="3"/>
  <c r="L191" i="3"/>
  <c r="Q188" i="3"/>
  <c r="S293" i="3"/>
  <c r="K376" i="3"/>
  <c r="M376" i="3" s="1"/>
  <c r="R379" i="3"/>
  <c r="Q327" i="3"/>
  <c r="H342" i="3" s="1"/>
  <c r="M342" i="3" s="1"/>
  <c r="R327" i="3"/>
  <c r="I342" i="3" s="1"/>
  <c r="N342" i="3" s="1"/>
  <c r="R232" i="3"/>
  <c r="O327" i="3"/>
  <c r="F342" i="3" s="1"/>
  <c r="K342" i="3" s="1"/>
  <c r="P327" i="3"/>
  <c r="G342" i="3" s="1"/>
  <c r="L342" i="3" s="1"/>
  <c r="N190" i="3"/>
  <c r="N191" i="3"/>
  <c r="T188" i="3"/>
  <c r="M198" i="3"/>
  <c r="M199" i="3"/>
  <c r="S195" i="3"/>
  <c r="O224" i="3"/>
  <c r="P224" i="3"/>
  <c r="O370" i="3"/>
  <c r="F384" i="3" s="1"/>
  <c r="K384" i="3" s="1"/>
  <c r="P370" i="3"/>
  <c r="G384" i="3" s="1"/>
  <c r="L384" i="3" s="1"/>
  <c r="M190" i="3"/>
  <c r="M191" i="3"/>
  <c r="S188" i="3"/>
  <c r="N198" i="3"/>
  <c r="N199" i="3"/>
  <c r="T196" i="3"/>
  <c r="T195" i="3"/>
  <c r="O225" i="3"/>
  <c r="P225" i="3"/>
  <c r="S236" i="3"/>
  <c r="M241" i="3"/>
  <c r="Q224" i="3"/>
  <c r="R224" i="3"/>
  <c r="N239" i="3"/>
  <c r="N240" i="3"/>
  <c r="Q231" i="3"/>
  <c r="J317" i="3"/>
  <c r="J331" i="3" s="1"/>
  <c r="L331" i="3" s="1"/>
  <c r="P232" i="3"/>
  <c r="P226" i="3"/>
  <c r="G238" i="3" s="1"/>
  <c r="L238" i="3" s="1"/>
  <c r="O226" i="3"/>
  <c r="F238" i="3" s="1"/>
  <c r="K238" i="3" s="1"/>
  <c r="P372" i="3"/>
  <c r="I317" i="3"/>
  <c r="I331" i="3" s="1"/>
  <c r="K331" i="3" s="1"/>
  <c r="L322" i="3"/>
  <c r="R372" i="3"/>
  <c r="Q372" i="3"/>
  <c r="O379" i="3"/>
  <c r="I364" i="3"/>
  <c r="I371" i="3"/>
  <c r="J364" i="3"/>
  <c r="J371" i="3"/>
  <c r="F366" i="3"/>
  <c r="F380" i="3" s="1"/>
  <c r="F373" i="3"/>
  <c r="Q377" i="3"/>
  <c r="H392" i="3" s="1"/>
  <c r="M392" i="3" s="1"/>
  <c r="R377" i="3"/>
  <c r="I392" i="3" s="1"/>
  <c r="N392" i="3" s="1"/>
  <c r="E366" i="3"/>
  <c r="E380" i="3" s="1"/>
  <c r="E393" i="3" s="1"/>
  <c r="E373" i="3"/>
  <c r="E385" i="3" s="1"/>
  <c r="L324" i="3"/>
  <c r="O377" i="3"/>
  <c r="F392" i="3" s="1"/>
  <c r="K392" i="3" s="1"/>
  <c r="P377" i="3"/>
  <c r="G392" i="3" s="1"/>
  <c r="L392" i="3" s="1"/>
  <c r="M329" i="3"/>
  <c r="O329" i="3" s="1"/>
  <c r="J369" i="3"/>
  <c r="L369" i="3" s="1"/>
  <c r="I369" i="3"/>
  <c r="K369" i="3" s="1"/>
  <c r="N329" i="3"/>
  <c r="Q33" i="3"/>
  <c r="AA33" i="3" s="1"/>
  <c r="G359" i="3" s="1"/>
  <c r="R33" i="3"/>
  <c r="AB33" i="3" s="1"/>
  <c r="H359" i="3" s="1"/>
  <c r="K298" i="3" l="1"/>
  <c r="R293" i="3"/>
  <c r="U293" i="3" s="1"/>
  <c r="R294" i="3"/>
  <c r="U294" i="3" s="1"/>
  <c r="L296" i="3"/>
  <c r="L298" i="3" s="1"/>
  <c r="S245" i="3"/>
  <c r="L290" i="3"/>
  <c r="M248" i="3"/>
  <c r="M249" i="3" s="1"/>
  <c r="S244" i="3"/>
  <c r="K290" i="3"/>
  <c r="L248" i="3"/>
  <c r="L249" i="3" s="1"/>
  <c r="R244" i="3"/>
  <c r="R245" i="3"/>
  <c r="U196" i="3"/>
  <c r="U286" i="3"/>
  <c r="K249" i="3"/>
  <c r="N298" i="3"/>
  <c r="U285" i="3"/>
  <c r="N376" i="3"/>
  <c r="Q376" i="3" s="1"/>
  <c r="H391" i="3" s="1"/>
  <c r="M391" i="3" s="1"/>
  <c r="M331" i="3"/>
  <c r="O331" i="3" s="1"/>
  <c r="F344" i="3" s="1"/>
  <c r="K344" i="3" s="1"/>
  <c r="K346" i="3" s="1"/>
  <c r="N322" i="3"/>
  <c r="Q322" i="3" s="1"/>
  <c r="U187" i="3"/>
  <c r="O376" i="3"/>
  <c r="F391" i="3" s="1"/>
  <c r="K391" i="3" s="1"/>
  <c r="P376" i="3"/>
  <c r="G391" i="3" s="1"/>
  <c r="L391" i="3" s="1"/>
  <c r="N249" i="3"/>
  <c r="M324" i="3"/>
  <c r="P324" i="3" s="1"/>
  <c r="G336" i="3" s="1"/>
  <c r="L336" i="3" s="1"/>
  <c r="N331" i="3"/>
  <c r="R331" i="3" s="1"/>
  <c r="I344" i="3" s="1"/>
  <c r="N344" i="3" s="1"/>
  <c r="L192" i="3"/>
  <c r="N324" i="3"/>
  <c r="R324" i="3" s="1"/>
  <c r="I336" i="3" s="1"/>
  <c r="N336" i="3" s="1"/>
  <c r="T335" i="3" s="1"/>
  <c r="K192" i="3"/>
  <c r="M322" i="3"/>
  <c r="U188" i="3"/>
  <c r="N192" i="3"/>
  <c r="N241" i="3"/>
  <c r="M200" i="3"/>
  <c r="N200" i="3"/>
  <c r="M192" i="3"/>
  <c r="U195" i="3"/>
  <c r="Q236" i="3"/>
  <c r="K239" i="3"/>
  <c r="K240" i="3"/>
  <c r="Q237" i="3"/>
  <c r="L240" i="3"/>
  <c r="L239" i="3"/>
  <c r="R237" i="3"/>
  <c r="R236" i="3"/>
  <c r="G373" i="3"/>
  <c r="G366" i="3"/>
  <c r="G380" i="3" s="1"/>
  <c r="E395" i="3"/>
  <c r="E394" i="3"/>
  <c r="P392" i="3"/>
  <c r="P391" i="3"/>
  <c r="J378" i="3"/>
  <c r="L378" i="3" s="1"/>
  <c r="L371" i="3"/>
  <c r="H373" i="3"/>
  <c r="H366" i="3"/>
  <c r="H380" i="3" s="1"/>
  <c r="E386" i="3"/>
  <c r="E387" i="3"/>
  <c r="P384" i="3"/>
  <c r="P383" i="3"/>
  <c r="I378" i="3"/>
  <c r="K378" i="3" s="1"/>
  <c r="K371" i="3"/>
  <c r="M369" i="3"/>
  <c r="P369" i="3" s="1"/>
  <c r="G383" i="3" s="1"/>
  <c r="L383" i="3" s="1"/>
  <c r="P329" i="3"/>
  <c r="N369" i="3"/>
  <c r="Q329" i="3"/>
  <c r="R329" i="3"/>
  <c r="S33" i="3"/>
  <c r="T33" i="3"/>
  <c r="M378" i="3" l="1"/>
  <c r="P378" i="3" s="1"/>
  <c r="A298" i="3"/>
  <c r="U245" i="3"/>
  <c r="A290" i="3"/>
  <c r="U244" i="3"/>
  <c r="R376" i="3"/>
  <c r="I391" i="3" s="1"/>
  <c r="N391" i="3" s="1"/>
  <c r="N337" i="3"/>
  <c r="R322" i="3"/>
  <c r="A249" i="3"/>
  <c r="Q324" i="3"/>
  <c r="H336" i="3" s="1"/>
  <c r="M336" i="3" s="1"/>
  <c r="M337" i="3" s="1"/>
  <c r="K345" i="3"/>
  <c r="K347" i="3" s="1"/>
  <c r="Q342" i="3"/>
  <c r="Q343" i="3"/>
  <c r="P331" i="3"/>
  <c r="G344" i="3" s="1"/>
  <c r="L344" i="3" s="1"/>
  <c r="R342" i="3" s="1"/>
  <c r="O324" i="3"/>
  <c r="F336" i="3" s="1"/>
  <c r="K336" i="3" s="1"/>
  <c r="Q334" i="3" s="1"/>
  <c r="N338" i="3"/>
  <c r="U236" i="3"/>
  <c r="Q331" i="3"/>
  <c r="H344" i="3" s="1"/>
  <c r="M344" i="3" s="1"/>
  <c r="M345" i="3" s="1"/>
  <c r="E396" i="3"/>
  <c r="A192" i="3"/>
  <c r="T334" i="3"/>
  <c r="S335" i="3"/>
  <c r="L241" i="3"/>
  <c r="P322" i="3"/>
  <c r="O322" i="3"/>
  <c r="K241" i="3"/>
  <c r="U237" i="3"/>
  <c r="A200" i="3"/>
  <c r="N371" i="3"/>
  <c r="Q371" i="3" s="1"/>
  <c r="O369" i="3"/>
  <c r="F383" i="3" s="1"/>
  <c r="K383" i="3" s="1"/>
  <c r="N378" i="3"/>
  <c r="M371" i="3"/>
  <c r="E388" i="3"/>
  <c r="Q369" i="3"/>
  <c r="H383" i="3" s="1"/>
  <c r="M383" i="3" s="1"/>
  <c r="R369" i="3"/>
  <c r="I383" i="3" s="1"/>
  <c r="N383" i="3" s="1"/>
  <c r="N346" i="3"/>
  <c r="N345" i="3"/>
  <c r="T343" i="3"/>
  <c r="T342" i="3"/>
  <c r="L337" i="3"/>
  <c r="L338" i="3"/>
  <c r="R335" i="3"/>
  <c r="R334" i="3"/>
  <c r="AC33" i="3"/>
  <c r="I359" i="3" s="1"/>
  <c r="AD33" i="3"/>
  <c r="J359" i="3" s="1"/>
  <c r="O378" i="3" l="1"/>
  <c r="S334" i="3"/>
  <c r="U334" i="3" s="1"/>
  <c r="N339" i="3"/>
  <c r="Q335" i="3"/>
  <c r="U335" i="3" s="1"/>
  <c r="M338" i="3"/>
  <c r="M339" i="3" s="1"/>
  <c r="R343" i="3"/>
  <c r="L345" i="3"/>
  <c r="L346" i="3"/>
  <c r="K338" i="3"/>
  <c r="K337" i="3"/>
  <c r="M346" i="3"/>
  <c r="M347" i="3" s="1"/>
  <c r="S342" i="3"/>
  <c r="U342" i="3" s="1"/>
  <c r="S343" i="3"/>
  <c r="R371" i="3"/>
  <c r="A241" i="3"/>
  <c r="N347" i="3"/>
  <c r="P371" i="3"/>
  <c r="O371" i="3"/>
  <c r="J366" i="3"/>
  <c r="J380" i="3" s="1"/>
  <c r="L380" i="3" s="1"/>
  <c r="J373" i="3"/>
  <c r="L373" i="3" s="1"/>
  <c r="I373" i="3"/>
  <c r="K373" i="3" s="1"/>
  <c r="I366" i="3"/>
  <c r="I380" i="3" s="1"/>
  <c r="K380" i="3" s="1"/>
  <c r="Q378" i="3"/>
  <c r="R378" i="3"/>
  <c r="L339" i="3"/>
  <c r="U343" i="3" l="1"/>
  <c r="K339" i="3"/>
  <c r="A339" i="3" s="1"/>
  <c r="L347" i="3"/>
  <c r="A347" i="3" s="1"/>
  <c r="M373" i="3"/>
  <c r="O373" i="3" s="1"/>
  <c r="F385" i="3" s="1"/>
  <c r="K385" i="3" s="1"/>
  <c r="N380" i="3"/>
  <c r="R380" i="3" s="1"/>
  <c r="I393" i="3" s="1"/>
  <c r="N393" i="3" s="1"/>
  <c r="N373" i="3"/>
  <c r="M380" i="3"/>
  <c r="P373" i="3" l="1"/>
  <c r="G385" i="3" s="1"/>
  <c r="L385" i="3" s="1"/>
  <c r="L386" i="3" s="1"/>
  <c r="Q380" i="3"/>
  <c r="H393" i="3" s="1"/>
  <c r="M393" i="3" s="1"/>
  <c r="S392" i="3" s="1"/>
  <c r="K386" i="3"/>
  <c r="K387" i="3"/>
  <c r="Q384" i="3"/>
  <c r="Q383" i="3"/>
  <c r="P380" i="3"/>
  <c r="G393" i="3" s="1"/>
  <c r="L393" i="3" s="1"/>
  <c r="O380" i="3"/>
  <c r="F393" i="3" s="1"/>
  <c r="K393" i="3" s="1"/>
  <c r="L387" i="3"/>
  <c r="N395" i="3"/>
  <c r="N394" i="3"/>
  <c r="T392" i="3"/>
  <c r="T391" i="3"/>
  <c r="R373" i="3"/>
  <c r="I385" i="3" s="1"/>
  <c r="N385" i="3" s="1"/>
  <c r="Q373" i="3"/>
  <c r="H385" i="3" s="1"/>
  <c r="M385" i="3" s="1"/>
  <c r="R384" i="3" l="1"/>
  <c r="R383" i="3"/>
  <c r="S391" i="3"/>
  <c r="M394" i="3"/>
  <c r="M395" i="3"/>
  <c r="K388" i="3"/>
  <c r="M386" i="3"/>
  <c r="M387" i="3"/>
  <c r="S384" i="3"/>
  <c r="S383" i="3"/>
  <c r="N396" i="3"/>
  <c r="L388" i="3"/>
  <c r="N386" i="3"/>
  <c r="N387" i="3"/>
  <c r="T384" i="3"/>
  <c r="T383" i="3"/>
  <c r="K395" i="3"/>
  <c r="K394" i="3"/>
  <c r="Q391" i="3"/>
  <c r="Q392" i="3"/>
  <c r="L394" i="3"/>
  <c r="L395" i="3"/>
  <c r="R392" i="3"/>
  <c r="R391" i="3"/>
  <c r="M396" i="3" l="1"/>
  <c r="U391" i="3"/>
  <c r="U384" i="3"/>
  <c r="K396" i="3"/>
  <c r="N388" i="3"/>
  <c r="U383" i="3"/>
  <c r="L396" i="3"/>
  <c r="U392" i="3"/>
  <c r="M388" i="3"/>
  <c r="A388" i="3" l="1"/>
  <c r="A396" i="3"/>
</calcChain>
</file>

<file path=xl/sharedStrings.xml><?xml version="1.0" encoding="utf-8"?>
<sst xmlns="http://schemas.openxmlformats.org/spreadsheetml/2006/main" count="2315" uniqueCount="125">
  <si>
    <t>Telaio</t>
  </si>
  <si>
    <t>Pilastro</t>
  </si>
  <si>
    <t>Piano</t>
  </si>
  <si>
    <t>CondCar  1</t>
  </si>
  <si>
    <t>CondCar  2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</si>
  <si>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</si>
  <si>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</si>
  <si>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</si>
  <si>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</si>
  <si>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</si>
  <si>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</si>
  <si>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</si>
  <si>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</si>
  <si>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</si>
  <si>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</si>
  <si>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</si>
  <si>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</si>
  <si>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</si>
  <si>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</si>
  <si>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</si>
  <si>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</si>
  <si>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</si>
  <si>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</si>
  <si>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</si>
  <si>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</si>
  <si>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</si>
  <si>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</si>
  <si>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</si>
  <si>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</si>
  <si>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</si>
  <si>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</si>
  <si>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</si>
  <si>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</si>
  <si>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</si>
  <si>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</si>
  <si>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</si>
  <si>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</si>
  <si>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</si>
  <si>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</si>
  <si>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</si>
  <si>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</si>
  <si>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</si>
  <si>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</si>
  <si>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</si>
  <si>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</si>
  <si>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</si>
  <si>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</si>
  <si>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</si>
  <si>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</si>
  <si>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</si>
  <si>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</si>
  <si>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</si>
  <si>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</si>
  <si>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</si>
  <si>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</si>
  <si>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</si>
  <si>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</si>
  <si>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</si>
  <si>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</si>
  <si>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</si>
  <si>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</si>
  <si>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</si>
  <si>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</si>
  <si>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</si>
  <si>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</si>
  <si>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</si>
  <si>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</si>
  <si>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</si>
  <si>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</si>
  <si>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</si>
  <si>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</si>
  <si>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MRd,x(N)</t>
  </si>
  <si>
    <t>MRd,y(N)</t>
  </si>
  <si>
    <t>verifica</t>
  </si>
  <si>
    <t>Gerarchia delle resistenze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</si>
  <si>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</si>
  <si>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</si>
  <si>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</si>
  <si>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</si>
  <si>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</si>
  <si>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</si>
  <si>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Il foglio Pilastri contiene i valori del file .PIL importati in Excel con campi da 12 caratteri</t>
  </si>
  <si>
    <t>Foglio Pilastri</t>
  </si>
  <si>
    <t>Le caselle in giallo contengono valori da modificare. Le altre non dovrebbero essere toccate.</t>
  </si>
  <si>
    <t>pilastro da esaminare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</si>
  <si>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</si>
  <si>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</si>
  <si>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</si>
  <si>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</si>
  <si>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</si>
  <si>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</si>
  <si>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</si>
  <si>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</si>
  <si>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peso specifico cls</t>
  </si>
  <si>
    <t>kN/m3</t>
  </si>
  <si>
    <t>mettere 0 se si vuole trascurare il p.p. pilastri</t>
  </si>
  <si>
    <t>Se si vuole trascurare il peso pilastri, indicare 0 come peso specifico del calcestruzzo</t>
  </si>
  <si>
    <t>numero di piani</t>
  </si>
  <si>
    <t>Il peso proprio della pilastrata è calcolato automaticamente in base alle sezioni assegnate</t>
  </si>
  <si>
    <t>indipendente da CD</t>
  </si>
  <si>
    <t>Inserire i valori della somma di momenti resistenti travi per la gerarchia delle resistenze (a tutti gli impalcati tranne l'ultimo)</t>
  </si>
  <si>
    <t>Indicare nel foglio Pil-nn il pilastro da esaminare e gli altri dati necessari.</t>
  </si>
  <si>
    <t>Foglio Pil-nn</t>
  </si>
  <si>
    <t>Il foglio Pil-nn  viene utilizzato per un singolo pilastro, prende automaticamente i valori da Pilastri.</t>
  </si>
  <si>
    <t>Si possono creare più fogli, uno per pilastro. Conviene rinominare il foglio mettendo il numero effettivo del pilastro anziché nn.</t>
  </si>
  <si>
    <t>Occorre inserire alcuni dati per ciascun ordine (sezione pilastro, filo trave, altezza interpiano, peso proprio pilastro).</t>
  </si>
  <si>
    <t>1.  Il foglio Pil-nn è protetto per evitare che si modificano le caselle che non devono essere toccate, ma non vi è password</t>
  </si>
  <si>
    <t>2.  Il file Excel è stato pensato per max 7 ordini</t>
  </si>
  <si>
    <t>(mettere al posto di nn il numero del pilastro)</t>
  </si>
  <si>
    <t>copriferro di calcolo c</t>
  </si>
  <si>
    <t>da usare</t>
  </si>
  <si>
    <t>ger.res. Mx</t>
  </si>
  <si>
    <t>ger.res. My</t>
  </si>
  <si>
    <t>x</t>
  </si>
  <si>
    <t>y</t>
  </si>
  <si>
    <t>lx</t>
  </si>
  <si>
    <t>As,nec</t>
  </si>
  <si>
    <t>altezza pilastro (da asse a asse delle travi)</t>
  </si>
  <si>
    <t>telaio // x</t>
  </si>
  <si>
    <t>telaio // y</t>
  </si>
  <si>
    <t>Il foglio è organizzato per 7 ordini. Se il numero di piani è minore, duplica i valori del primo ordine ma li mostra in grigio.</t>
  </si>
  <si>
    <t>Note:</t>
  </si>
  <si>
    <t>Occorre inserire i valori per la gerarchia delle resistenze per tutti gli ordini. Si può scegliere se utilizzare la gerarchia delle resistenze sempre oppure solo per la direzione rigida.</t>
  </si>
  <si>
    <t>sempre</t>
  </si>
  <si>
    <t>Pilastri - versione 1.3b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</si>
</sst>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[$-410]mmm\-yy;@"/>
  </numFmts>
  <fonts count="9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theme="0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5" fillId="0" borderId="0" xfId="1" applyFont="1"/>
    <xf numFmtId="0" fontId="1" fillId="0" borderId="0" xfId="1"/>
    <xf numFmtId="0" fontId="0" fillId="0" borderId="0" xfId="0" applyFill="1" applyAlignment="1" applyProtection="1">
      <alignment horizontal="center"/>
    </xf>
    <xf numFmtId="0" fontId="0" fillId="0" borderId="7" xfId="0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7" xfId="0" applyFill="1" applyBorder="1"/>
    <xf numFmtId="0" fontId="0" fillId="0" borderId="7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0" xfId="0" applyFont="1"/>
    <xf numFmtId="0" fontId="0" fillId="0" borderId="0" xfId="0" applyFont="1"/>
    <xf numFmtId="0" fontId="0" fillId="0" borderId="0" xfId="0" applyFont="1" applyAlignment="1">
      <alignment horizontal="right"/>
    </xf>
    <xf numFmtId="2" fontId="1" fillId="2" borderId="0" xfId="0" applyNumberFormat="1" applyFont="1" applyFill="1" applyAlignment="1" applyProtection="1">
      <alignment horizontal="center"/>
      <protection locked="0"/>
    </xf>
    <xf numFmtId="2" fontId="0" fillId="0" borderId="0" xfId="0" applyNumberFormat="1" applyFill="1" applyAlignment="1" applyProtection="1">
      <alignment horizontal="center"/>
    </xf>
    <xf numFmtId="2" fontId="0" fillId="0" borderId="0" xfId="0" applyNumberFormat="1" applyFill="1" applyAlignment="1" applyProtection="1">
      <alignment horizontal="center"/>
      <protection locked="0"/>
    </xf>
    <xf numFmtId="0" fontId="8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0" fillId="2" borderId="0" xfId="0" applyFill="1" applyAlignment="1" applyProtection="1">
      <protection locked="0"/>
    </xf>
  </cellXfs>
  <cellStyles count="2">
    <cellStyle name="Normale" xfId="0" builtinId="0"/>
    <cellStyle name="Normale 2" xfId="1"/>
  </cellStyles>
  <dxfs count="12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theme="0" tint="-0.24994659260841701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E1" sqref="E1"/>
    </sheetView>
  </sheetViews>
  <sheetFormatPr defaultRowHeight="12.75" x14ac:dyDescent="0.35"/>
  <sheetData>
    <row r="1" spans="1:4" ht="15" x14ac:dyDescent="0.4">
      <c r="A1" s="28" t="s">
        <v>124</v>
      </c>
      <c r="D1" s="44">
        <v>43246</v>
      </c>
    </row>
    <row r="2" spans="1:4" ht="15" customHeight="1" x14ac:dyDescent="0.35"/>
    <row r="3" spans="1:4" ht="15" customHeight="1" x14ac:dyDescent="0.4">
      <c r="A3" s="28" t="s">
        <v>85</v>
      </c>
    </row>
    <row r="4" spans="1:4" ht="15" customHeight="1" x14ac:dyDescent="0.35"/>
    <row r="5" spans="1:4" ht="15" customHeight="1" x14ac:dyDescent="0.35">
      <c r="A5" s="27" t="s">
        <v>86</v>
      </c>
    </row>
    <row r="6" spans="1:4" ht="15" customHeight="1" x14ac:dyDescent="0.35">
      <c r="A6" s="27" t="s">
        <v>101</v>
      </c>
    </row>
    <row r="7" spans="1:4" ht="15" customHeight="1" x14ac:dyDescent="0.35">
      <c r="A7" s="27" t="s">
        <v>83</v>
      </c>
    </row>
    <row r="8" spans="1:4" ht="15" customHeight="1" x14ac:dyDescent="0.35">
      <c r="A8" s="27"/>
    </row>
    <row r="9" spans="1:4" ht="15" customHeight="1" x14ac:dyDescent="0.4">
      <c r="A9" s="35" t="s">
        <v>82</v>
      </c>
    </row>
    <row r="10" spans="1:4" ht="15" customHeight="1" x14ac:dyDescent="0.35">
      <c r="A10" s="27" t="s">
        <v>81</v>
      </c>
    </row>
    <row r="11" spans="1:4" ht="15" customHeight="1" x14ac:dyDescent="0.35">
      <c r="A11" s="27"/>
    </row>
    <row r="12" spans="1:4" ht="15" customHeight="1" x14ac:dyDescent="0.4">
      <c r="A12" s="35" t="s">
        <v>102</v>
      </c>
      <c r="C12" t="s">
        <v>108</v>
      </c>
    </row>
    <row r="13" spans="1:4" s="47" customFormat="1" ht="15" customHeight="1" x14ac:dyDescent="0.35">
      <c r="A13" s="46" t="s">
        <v>103</v>
      </c>
    </row>
    <row r="14" spans="1:4" s="47" customFormat="1" ht="15" customHeight="1" x14ac:dyDescent="0.35">
      <c r="A14" s="46" t="s">
        <v>104</v>
      </c>
    </row>
    <row r="15" spans="1:4" ht="15" customHeight="1" x14ac:dyDescent="0.35">
      <c r="A15" s="27" t="s">
        <v>90</v>
      </c>
    </row>
    <row r="16" spans="1:4" s="47" customFormat="1" ht="15" customHeight="1" x14ac:dyDescent="0.35">
      <c r="A16" s="46" t="s">
        <v>120</v>
      </c>
    </row>
    <row r="17" spans="1:2" ht="15" customHeight="1" x14ac:dyDescent="0.35">
      <c r="A17" s="27" t="s">
        <v>105</v>
      </c>
    </row>
    <row r="18" spans="1:2" ht="15" customHeight="1" x14ac:dyDescent="0.35">
      <c r="A18" s="27" t="s">
        <v>122</v>
      </c>
    </row>
    <row r="19" spans="1:2" ht="15" customHeight="1" x14ac:dyDescent="0.35">
      <c r="A19" s="27" t="s">
        <v>91</v>
      </c>
    </row>
    <row r="20" spans="1:2" ht="15" customHeight="1" x14ac:dyDescent="0.35">
      <c r="A20" s="27" t="s">
        <v>92</v>
      </c>
    </row>
    <row r="23" spans="1:2" ht="13.5" x14ac:dyDescent="0.35">
      <c r="A23" s="27" t="s">
        <v>121</v>
      </c>
    </row>
    <row r="25" spans="1:2" ht="13.5" x14ac:dyDescent="0.35">
      <c r="A25" s="27" t="s">
        <v>106</v>
      </c>
    </row>
    <row r="27" spans="1:2" ht="13.5" x14ac:dyDescent="0.35">
      <c r="A27" s="27" t="s">
        <v>107</v>
      </c>
      <c r="B27" s="27"/>
    </row>
  </sheetData>
  <sheetProtection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1"/>
  <sheetViews>
    <sheetView workbookViewId="0">
      <selection sqref="A1:XFD1048576"/>
    </sheetView>
  </sheetViews>
  <sheetFormatPr defaultRowHeight="12.75" x14ac:dyDescent="0.35"/>
  <cols>
    <col min="1" max="16384" width="9.06640625" style="1"/>
  </cols>
  <sheetData>
    <row r="1" spans="1:11" x14ac:dyDescent="0.35">
      <c r="A1" s="1" t="s">
        <v>0</v>
      </c>
      <c r="B1" s="1" t="s">
        <v>1</v>
      </c>
      <c r="D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</row>
    <row r="2" spans="1:11" x14ac:dyDescent="0.35">
      <c r="A2" s="1">
        <v>1</v>
      </c>
      <c r="B2" s="1">
        <v>21</v>
      </c>
      <c r="D2" s="1">
        <v>5</v>
      </c>
      <c r="E2" s="1" t="s">
        <v>9</v>
      </c>
      <c r="F2" s="1">
        <v>-40.734000000000002</v>
      </c>
      <c r="G2" s="1">
        <v>-27.408000000000001</v>
      </c>
      <c r="H2" s="1">
        <v>35.149000000000001</v>
      </c>
      <c r="I2" s="1">
        <v>2.3820000000000001</v>
      </c>
      <c r="J2" s="1">
        <v>1.9870000000000001</v>
      </c>
      <c r="K2" s="1">
        <v>2.923</v>
      </c>
    </row>
    <row r="3" spans="1:11" x14ac:dyDescent="0.35">
      <c r="A3" s="1">
        <v>1</v>
      </c>
      <c r="B3" s="1">
        <v>21</v>
      </c>
      <c r="D3" s="1">
        <v>5</v>
      </c>
      <c r="E3" s="1" t="s">
        <v>10</v>
      </c>
      <c r="F3" s="1">
        <v>41.134999999999998</v>
      </c>
      <c r="G3" s="1">
        <v>26.367000000000001</v>
      </c>
      <c r="H3" s="1">
        <v>-17.829000000000001</v>
      </c>
      <c r="I3" s="1">
        <v>-2.8610000000000002</v>
      </c>
      <c r="J3" s="1">
        <v>-0.89500000000000002</v>
      </c>
      <c r="K3" s="1">
        <v>-1.3160000000000001</v>
      </c>
    </row>
    <row r="4" spans="1:11" x14ac:dyDescent="0.35">
      <c r="A4" s="1">
        <v>1</v>
      </c>
      <c r="B4" s="1">
        <v>21</v>
      </c>
      <c r="D4" s="1">
        <v>5</v>
      </c>
      <c r="E4" s="1" t="s">
        <v>11</v>
      </c>
      <c r="F4" s="1">
        <v>-25.584</v>
      </c>
      <c r="G4" s="1">
        <v>-16.805</v>
      </c>
      <c r="H4" s="1">
        <v>15.733000000000001</v>
      </c>
      <c r="I4" s="1">
        <v>1.611</v>
      </c>
      <c r="J4" s="1">
        <v>0.9</v>
      </c>
      <c r="K4" s="1">
        <v>1.325</v>
      </c>
    </row>
    <row r="5" spans="1:11" x14ac:dyDescent="0.35">
      <c r="A5" s="1">
        <v>1</v>
      </c>
      <c r="B5" s="1">
        <v>21</v>
      </c>
      <c r="D5" s="1">
        <v>5</v>
      </c>
      <c r="E5" s="1" t="s">
        <v>12</v>
      </c>
      <c r="F5" s="1">
        <v>-52.136000000000003</v>
      </c>
      <c r="G5" s="1">
        <v>-35.661000000000001</v>
      </c>
      <c r="H5" s="1">
        <v>15.693</v>
      </c>
      <c r="I5" s="1">
        <v>1.0589999999999999</v>
      </c>
      <c r="J5" s="1">
        <v>0.88700000000000001</v>
      </c>
      <c r="K5" s="1">
        <v>1.3049999999999999</v>
      </c>
    </row>
    <row r="6" spans="1:11" x14ac:dyDescent="0.35">
      <c r="A6" s="1">
        <v>1</v>
      </c>
      <c r="B6" s="1">
        <v>21</v>
      </c>
      <c r="D6" s="1">
        <v>4</v>
      </c>
      <c r="E6" s="1" t="s">
        <v>9</v>
      </c>
      <c r="F6" s="1">
        <v>-40.993000000000002</v>
      </c>
      <c r="G6" s="1">
        <v>-25.364999999999998</v>
      </c>
      <c r="H6" s="1">
        <v>79.504999999999995</v>
      </c>
      <c r="I6" s="1">
        <v>2.597</v>
      </c>
      <c r="J6" s="1">
        <v>4.0149999999999997</v>
      </c>
      <c r="K6" s="1">
        <v>5.9059999999999997</v>
      </c>
    </row>
    <row r="7" spans="1:11" x14ac:dyDescent="0.35">
      <c r="A7" s="1">
        <v>1</v>
      </c>
      <c r="B7" s="1">
        <v>21</v>
      </c>
      <c r="D7" s="1">
        <v>4</v>
      </c>
      <c r="E7" s="1" t="s">
        <v>10</v>
      </c>
      <c r="F7" s="1">
        <v>40.103000000000002</v>
      </c>
      <c r="G7" s="1">
        <v>25.088999999999999</v>
      </c>
      <c r="H7" s="1">
        <v>-43.844999999999999</v>
      </c>
      <c r="I7" s="1">
        <v>-2.5920000000000001</v>
      </c>
      <c r="J7" s="1">
        <v>-2.3199999999999998</v>
      </c>
      <c r="K7" s="1">
        <v>-3.4129999999999998</v>
      </c>
    </row>
    <row r="8" spans="1:11" x14ac:dyDescent="0.35">
      <c r="A8" s="1">
        <v>1</v>
      </c>
      <c r="B8" s="1">
        <v>21</v>
      </c>
      <c r="D8" s="1">
        <v>4</v>
      </c>
      <c r="E8" s="1" t="s">
        <v>11</v>
      </c>
      <c r="F8" s="1">
        <v>-25.343</v>
      </c>
      <c r="G8" s="1">
        <v>-15.766999999999999</v>
      </c>
      <c r="H8" s="1">
        <v>38.191000000000003</v>
      </c>
      <c r="I8" s="1">
        <v>1.5589999999999999</v>
      </c>
      <c r="J8" s="1">
        <v>1.98</v>
      </c>
      <c r="K8" s="1">
        <v>2.9119999999999999</v>
      </c>
    </row>
    <row r="9" spans="1:11" x14ac:dyDescent="0.35">
      <c r="A9" s="1">
        <v>1</v>
      </c>
      <c r="B9" s="1">
        <v>21</v>
      </c>
      <c r="D9" s="1">
        <v>4</v>
      </c>
      <c r="E9" s="1" t="s">
        <v>12</v>
      </c>
      <c r="F9" s="1">
        <v>-159.67500000000001</v>
      </c>
      <c r="G9" s="1">
        <v>-102.94199999999999</v>
      </c>
      <c r="H9" s="1">
        <v>56.09</v>
      </c>
      <c r="I9" s="1">
        <v>2.8290000000000002</v>
      </c>
      <c r="J9" s="1">
        <v>3.0880000000000001</v>
      </c>
      <c r="K9" s="1">
        <v>4.5430000000000001</v>
      </c>
    </row>
    <row r="10" spans="1:11" x14ac:dyDescent="0.35">
      <c r="A10" s="1">
        <v>1</v>
      </c>
      <c r="B10" s="1">
        <v>21</v>
      </c>
      <c r="D10" s="1">
        <v>3</v>
      </c>
      <c r="E10" s="1" t="s">
        <v>9</v>
      </c>
      <c r="F10" s="1">
        <v>-40.026000000000003</v>
      </c>
      <c r="G10" s="1">
        <v>-25.106000000000002</v>
      </c>
      <c r="H10" s="1">
        <v>98.882999999999996</v>
      </c>
      <c r="I10" s="1">
        <v>2.5659999999999998</v>
      </c>
      <c r="J10" s="1">
        <v>4.8470000000000004</v>
      </c>
      <c r="K10" s="1">
        <v>7.1310000000000002</v>
      </c>
    </row>
    <row r="11" spans="1:11" x14ac:dyDescent="0.35">
      <c r="A11" s="1">
        <v>1</v>
      </c>
      <c r="B11" s="1">
        <v>21</v>
      </c>
      <c r="D11" s="1">
        <v>3</v>
      </c>
      <c r="E11" s="1" t="s">
        <v>10</v>
      </c>
      <c r="F11" s="1">
        <v>41.484000000000002</v>
      </c>
      <c r="G11" s="1">
        <v>25.812999999999999</v>
      </c>
      <c r="H11" s="1">
        <v>-73.518000000000001</v>
      </c>
      <c r="I11" s="1">
        <v>-2.7469999999999999</v>
      </c>
      <c r="J11" s="1">
        <v>-3.7469999999999999</v>
      </c>
      <c r="K11" s="1">
        <v>-5.5119999999999996</v>
      </c>
    </row>
    <row r="12" spans="1:11" x14ac:dyDescent="0.35">
      <c r="A12" s="1">
        <v>1</v>
      </c>
      <c r="B12" s="1">
        <v>21</v>
      </c>
      <c r="D12" s="1">
        <v>3</v>
      </c>
      <c r="E12" s="1" t="s">
        <v>11</v>
      </c>
      <c r="F12" s="1">
        <v>-25.472000000000001</v>
      </c>
      <c r="G12" s="1">
        <v>-15.912000000000001</v>
      </c>
      <c r="H12" s="1">
        <v>53.667000000000002</v>
      </c>
      <c r="I12" s="1">
        <v>1.62</v>
      </c>
      <c r="J12" s="1">
        <v>2.6859999999999999</v>
      </c>
      <c r="K12" s="1">
        <v>3.9510000000000001</v>
      </c>
    </row>
    <row r="13" spans="1:11" x14ac:dyDescent="0.35">
      <c r="A13" s="1">
        <v>1</v>
      </c>
      <c r="B13" s="1">
        <v>21</v>
      </c>
      <c r="D13" s="1">
        <v>3</v>
      </c>
      <c r="E13" s="1" t="s">
        <v>12</v>
      </c>
      <c r="F13" s="1">
        <v>-266.19600000000003</v>
      </c>
      <c r="G13" s="1">
        <v>-169.49199999999999</v>
      </c>
      <c r="H13" s="1">
        <v>117.828</v>
      </c>
      <c r="I13" s="1">
        <v>4.4429999999999996</v>
      </c>
      <c r="J13" s="1">
        <v>6.2949999999999999</v>
      </c>
      <c r="K13" s="1">
        <v>9.2609999999999992</v>
      </c>
    </row>
    <row r="14" spans="1:11" x14ac:dyDescent="0.35">
      <c r="A14" s="1">
        <v>1</v>
      </c>
      <c r="B14" s="1">
        <v>21</v>
      </c>
      <c r="D14" s="1">
        <v>2</v>
      </c>
      <c r="E14" s="1" t="s">
        <v>9</v>
      </c>
      <c r="F14" s="1">
        <v>-32.616</v>
      </c>
      <c r="G14" s="1">
        <v>-20.724</v>
      </c>
      <c r="H14" s="1">
        <v>105.16800000000001</v>
      </c>
      <c r="I14" s="1">
        <v>2.0179999999999998</v>
      </c>
      <c r="J14" s="1">
        <v>5.0220000000000002</v>
      </c>
      <c r="K14" s="1">
        <v>7.3879999999999999</v>
      </c>
    </row>
    <row r="15" spans="1:11" x14ac:dyDescent="0.35">
      <c r="A15" s="1">
        <v>1</v>
      </c>
      <c r="B15" s="1">
        <v>21</v>
      </c>
      <c r="D15" s="1">
        <v>2</v>
      </c>
      <c r="E15" s="1" t="s">
        <v>10</v>
      </c>
      <c r="F15" s="1">
        <v>22.327999999999999</v>
      </c>
      <c r="G15" s="1">
        <v>15.016</v>
      </c>
      <c r="H15" s="1">
        <v>-90.281999999999996</v>
      </c>
      <c r="I15" s="1">
        <v>-5.6820000000000004</v>
      </c>
      <c r="J15" s="1">
        <v>-4.76</v>
      </c>
      <c r="K15" s="1">
        <v>-7.0039999999999996</v>
      </c>
    </row>
    <row r="16" spans="1:11" x14ac:dyDescent="0.35">
      <c r="A16" s="1">
        <v>1</v>
      </c>
      <c r="B16" s="1">
        <v>21</v>
      </c>
      <c r="D16" s="1">
        <v>2</v>
      </c>
      <c r="E16" s="1" t="s">
        <v>11</v>
      </c>
      <c r="F16" s="1">
        <v>-17.170000000000002</v>
      </c>
      <c r="G16" s="1">
        <v>-11.169</v>
      </c>
      <c r="H16" s="1">
        <v>60.899000000000001</v>
      </c>
      <c r="I16" s="1">
        <v>2.258</v>
      </c>
      <c r="J16" s="1">
        <v>3.0569999999999999</v>
      </c>
      <c r="K16" s="1">
        <v>4.4969999999999999</v>
      </c>
    </row>
    <row r="17" spans="1:11" x14ac:dyDescent="0.35">
      <c r="A17" s="1">
        <v>1</v>
      </c>
      <c r="B17" s="1">
        <v>21</v>
      </c>
      <c r="D17" s="1">
        <v>2</v>
      </c>
      <c r="E17" s="1" t="s">
        <v>12</v>
      </c>
      <c r="F17" s="1">
        <v>-370.13099999999997</v>
      </c>
      <c r="G17" s="1">
        <v>-234.452</v>
      </c>
      <c r="H17" s="1">
        <v>196.06800000000001</v>
      </c>
      <c r="I17" s="1">
        <v>5.8689999999999998</v>
      </c>
      <c r="J17" s="1">
        <v>10.228999999999999</v>
      </c>
      <c r="K17" s="1">
        <v>15.048999999999999</v>
      </c>
    </row>
    <row r="18" spans="1:11" x14ac:dyDescent="0.35">
      <c r="A18" s="1">
        <v>1</v>
      </c>
      <c r="B18" s="1">
        <v>21</v>
      </c>
      <c r="D18" s="1">
        <v>1</v>
      </c>
      <c r="E18" s="1" t="s">
        <v>9</v>
      </c>
      <c r="F18" s="1">
        <v>-7.98</v>
      </c>
      <c r="G18" s="1">
        <v>-6.0090000000000003</v>
      </c>
      <c r="H18" s="1">
        <v>107.611</v>
      </c>
      <c r="I18" s="1">
        <v>-7.9450000000000003</v>
      </c>
      <c r="J18" s="1">
        <v>4.3929999999999998</v>
      </c>
      <c r="K18" s="1">
        <v>6.4630000000000001</v>
      </c>
    </row>
    <row r="19" spans="1:11" x14ac:dyDescent="0.35">
      <c r="A19" s="1">
        <v>1</v>
      </c>
      <c r="B19" s="1">
        <v>21</v>
      </c>
      <c r="D19" s="1">
        <v>1</v>
      </c>
      <c r="E19" s="1" t="s">
        <v>10</v>
      </c>
      <c r="F19" s="1">
        <v>3.0350000000000001</v>
      </c>
      <c r="G19" s="1">
        <v>2.4009999999999998</v>
      </c>
      <c r="H19" s="1">
        <v>-246.59200000000001</v>
      </c>
      <c r="I19" s="1">
        <v>9.7219999999999995</v>
      </c>
      <c r="J19" s="1">
        <v>-10.920999999999999</v>
      </c>
      <c r="K19" s="1">
        <v>-16.068000000000001</v>
      </c>
    </row>
    <row r="20" spans="1:11" x14ac:dyDescent="0.35">
      <c r="A20" s="1">
        <v>1</v>
      </c>
      <c r="B20" s="1">
        <v>21</v>
      </c>
      <c r="D20" s="1">
        <v>1</v>
      </c>
      <c r="E20" s="1" t="s">
        <v>11</v>
      </c>
      <c r="F20" s="1">
        <v>-3.06</v>
      </c>
      <c r="G20" s="1">
        <v>-2.3359999999999999</v>
      </c>
      <c r="H20" s="1">
        <v>98.334000000000003</v>
      </c>
      <c r="I20" s="1">
        <v>-4.899</v>
      </c>
      <c r="J20" s="1">
        <v>4.2539999999999996</v>
      </c>
      <c r="K20" s="1">
        <v>6.2590000000000003</v>
      </c>
    </row>
    <row r="21" spans="1:11" x14ac:dyDescent="0.35">
      <c r="A21" s="1">
        <v>1</v>
      </c>
      <c r="B21" s="1">
        <v>21</v>
      </c>
      <c r="D21" s="1">
        <v>1</v>
      </c>
      <c r="E21" s="1" t="s">
        <v>12</v>
      </c>
      <c r="F21" s="1">
        <v>-409.83300000000003</v>
      </c>
      <c r="G21" s="1">
        <v>-262.56599999999997</v>
      </c>
      <c r="H21" s="1">
        <v>282.06599999999997</v>
      </c>
      <c r="I21" s="1">
        <v>5.1769999999999996</v>
      </c>
      <c r="J21" s="1">
        <v>14.295</v>
      </c>
      <c r="K21" s="1">
        <v>21.030999999999999</v>
      </c>
    </row>
    <row r="22" spans="1:11" x14ac:dyDescent="0.35">
      <c r="A22" s="1">
        <v>1</v>
      </c>
      <c r="B22" s="1">
        <v>22</v>
      </c>
      <c r="D22" s="1">
        <v>5</v>
      </c>
      <c r="E22" s="1" t="s">
        <v>9</v>
      </c>
      <c r="F22" s="1">
        <v>2.806</v>
      </c>
      <c r="G22" s="1">
        <v>1.9690000000000001</v>
      </c>
      <c r="H22" s="1">
        <v>69.72</v>
      </c>
      <c r="I22" s="1">
        <v>4.5250000000000004</v>
      </c>
      <c r="J22" s="1">
        <v>3.9279999999999999</v>
      </c>
      <c r="K22" s="1">
        <v>5.7789999999999999</v>
      </c>
    </row>
    <row r="23" spans="1:11" x14ac:dyDescent="0.35">
      <c r="A23" s="1">
        <v>1</v>
      </c>
      <c r="B23" s="1">
        <v>22</v>
      </c>
      <c r="D23" s="1">
        <v>5</v>
      </c>
      <c r="E23" s="1" t="s">
        <v>10</v>
      </c>
      <c r="F23" s="1">
        <v>-3.2530000000000001</v>
      </c>
      <c r="G23" s="1">
        <v>-1.99</v>
      </c>
      <c r="H23" s="1">
        <v>-52.393999999999998</v>
      </c>
      <c r="I23" s="1">
        <v>-4.6870000000000003</v>
      </c>
      <c r="J23" s="1">
        <v>-3</v>
      </c>
      <c r="K23" s="1">
        <v>-4.4139999999999997</v>
      </c>
    </row>
    <row r="24" spans="1:11" x14ac:dyDescent="0.35">
      <c r="A24" s="1">
        <v>1</v>
      </c>
      <c r="B24" s="1">
        <v>22</v>
      </c>
      <c r="D24" s="1">
        <v>5</v>
      </c>
      <c r="E24" s="1" t="s">
        <v>11</v>
      </c>
      <c r="F24" s="1">
        <v>1.893</v>
      </c>
      <c r="G24" s="1">
        <v>1.2370000000000001</v>
      </c>
      <c r="H24" s="1">
        <v>38.043999999999997</v>
      </c>
      <c r="I24" s="1">
        <v>2.87</v>
      </c>
      <c r="J24" s="1">
        <v>2.165</v>
      </c>
      <c r="K24" s="1">
        <v>3.1850000000000001</v>
      </c>
    </row>
    <row r="25" spans="1:11" x14ac:dyDescent="0.35">
      <c r="A25" s="1">
        <v>1</v>
      </c>
      <c r="B25" s="1">
        <v>22</v>
      </c>
      <c r="D25" s="1">
        <v>5</v>
      </c>
      <c r="E25" s="1" t="s">
        <v>12</v>
      </c>
      <c r="F25" s="1">
        <v>-85.066000000000003</v>
      </c>
      <c r="G25" s="1">
        <v>-59.271999999999998</v>
      </c>
      <c r="H25" s="1">
        <v>3.8980000000000001</v>
      </c>
      <c r="I25" s="1">
        <v>0.183</v>
      </c>
      <c r="J25" s="1">
        <v>0.21299999999999999</v>
      </c>
      <c r="K25" s="1">
        <v>0.314</v>
      </c>
    </row>
    <row r="26" spans="1:11" x14ac:dyDescent="0.35">
      <c r="A26" s="1">
        <v>1</v>
      </c>
      <c r="B26" s="1">
        <v>22</v>
      </c>
      <c r="D26" s="1">
        <v>4</v>
      </c>
      <c r="E26" s="1" t="s">
        <v>9</v>
      </c>
      <c r="F26" s="1">
        <v>3.431</v>
      </c>
      <c r="G26" s="1">
        <v>1.8380000000000001</v>
      </c>
      <c r="H26" s="1">
        <v>129.608</v>
      </c>
      <c r="I26" s="1">
        <v>4.2149999999999999</v>
      </c>
      <c r="J26" s="1">
        <v>6.6870000000000003</v>
      </c>
      <c r="K26" s="1">
        <v>9.8379999999999992</v>
      </c>
    </row>
    <row r="27" spans="1:11" x14ac:dyDescent="0.35">
      <c r="A27" s="1">
        <v>1</v>
      </c>
      <c r="B27" s="1">
        <v>22</v>
      </c>
      <c r="D27" s="1">
        <v>4</v>
      </c>
      <c r="E27" s="1" t="s">
        <v>10</v>
      </c>
      <c r="F27" s="1">
        <v>-3.5089999999999999</v>
      </c>
      <c r="G27" s="1">
        <v>-1.9770000000000001</v>
      </c>
      <c r="H27" s="1">
        <v>-101.798</v>
      </c>
      <c r="I27" s="1">
        <v>-4.2270000000000003</v>
      </c>
      <c r="J27" s="1">
        <v>-5.3940000000000001</v>
      </c>
      <c r="K27" s="1">
        <v>-7.9359999999999999</v>
      </c>
    </row>
    <row r="28" spans="1:11" x14ac:dyDescent="0.35">
      <c r="A28" s="1">
        <v>1</v>
      </c>
      <c r="B28" s="1">
        <v>22</v>
      </c>
      <c r="D28" s="1">
        <v>4</v>
      </c>
      <c r="E28" s="1" t="s">
        <v>11</v>
      </c>
      <c r="F28" s="1">
        <v>2.169</v>
      </c>
      <c r="G28" s="1">
        <v>1.1919999999999999</v>
      </c>
      <c r="H28" s="1">
        <v>72.222999999999999</v>
      </c>
      <c r="I28" s="1">
        <v>2.6160000000000001</v>
      </c>
      <c r="J28" s="1">
        <v>3.7749999999999999</v>
      </c>
      <c r="K28" s="1">
        <v>5.5540000000000003</v>
      </c>
    </row>
    <row r="29" spans="1:11" x14ac:dyDescent="0.35">
      <c r="A29" s="1">
        <v>1</v>
      </c>
      <c r="B29" s="1">
        <v>22</v>
      </c>
      <c r="D29" s="1">
        <v>4</v>
      </c>
      <c r="E29" s="1" t="s">
        <v>12</v>
      </c>
      <c r="F29" s="1">
        <v>-267.12400000000002</v>
      </c>
      <c r="G29" s="1">
        <v>-172.61500000000001</v>
      </c>
      <c r="H29" s="1">
        <v>13.103</v>
      </c>
      <c r="I29" s="1">
        <v>0.53300000000000003</v>
      </c>
      <c r="J29" s="1">
        <v>0.70699999999999996</v>
      </c>
      <c r="K29" s="1">
        <v>1.04</v>
      </c>
    </row>
    <row r="30" spans="1:11" x14ac:dyDescent="0.35">
      <c r="A30" s="1">
        <v>1</v>
      </c>
      <c r="B30" s="1">
        <v>22</v>
      </c>
      <c r="D30" s="1">
        <v>3</v>
      </c>
      <c r="E30" s="1" t="s">
        <v>9</v>
      </c>
      <c r="F30" s="1">
        <v>4.782</v>
      </c>
      <c r="G30" s="1">
        <v>2.8330000000000002</v>
      </c>
      <c r="H30" s="1">
        <v>170.05699999999999</v>
      </c>
      <c r="I30" s="1">
        <v>4.3049999999999997</v>
      </c>
      <c r="J30" s="1">
        <v>8.4890000000000008</v>
      </c>
      <c r="K30" s="1">
        <v>12.489000000000001</v>
      </c>
    </row>
    <row r="31" spans="1:11" x14ac:dyDescent="0.35">
      <c r="A31" s="1">
        <v>1</v>
      </c>
      <c r="B31" s="1">
        <v>22</v>
      </c>
      <c r="D31" s="1">
        <v>3</v>
      </c>
      <c r="E31" s="1" t="s">
        <v>10</v>
      </c>
      <c r="F31" s="1">
        <v>-5.3339999999999996</v>
      </c>
      <c r="G31" s="1">
        <v>-3.1339999999999999</v>
      </c>
      <c r="H31" s="1">
        <v>-148.155</v>
      </c>
      <c r="I31" s="1">
        <v>-4.67</v>
      </c>
      <c r="J31" s="1">
        <v>-7.5549999999999997</v>
      </c>
      <c r="K31" s="1">
        <v>-11.115</v>
      </c>
    </row>
    <row r="32" spans="1:11" x14ac:dyDescent="0.35">
      <c r="A32" s="1">
        <v>1</v>
      </c>
      <c r="B32" s="1">
        <v>22</v>
      </c>
      <c r="D32" s="1">
        <v>3</v>
      </c>
      <c r="E32" s="1" t="s">
        <v>11</v>
      </c>
      <c r="F32" s="1">
        <v>3.161</v>
      </c>
      <c r="G32" s="1">
        <v>1.8640000000000001</v>
      </c>
      <c r="H32" s="1">
        <v>99.373999999999995</v>
      </c>
      <c r="I32" s="1">
        <v>2.7909999999999999</v>
      </c>
      <c r="J32" s="1">
        <v>5.0140000000000002</v>
      </c>
      <c r="K32" s="1">
        <v>7.3760000000000003</v>
      </c>
    </row>
    <row r="33" spans="1:11" x14ac:dyDescent="0.35">
      <c r="A33" s="1">
        <v>1</v>
      </c>
      <c r="B33" s="1">
        <v>22</v>
      </c>
      <c r="D33" s="1">
        <v>3</v>
      </c>
      <c r="E33" s="1" t="s">
        <v>12</v>
      </c>
      <c r="F33" s="1">
        <v>-450.5</v>
      </c>
      <c r="G33" s="1">
        <v>-286.94400000000002</v>
      </c>
      <c r="H33" s="1">
        <v>24.96</v>
      </c>
      <c r="I33" s="1">
        <v>0.85599999999999998</v>
      </c>
      <c r="J33" s="1">
        <v>1.3220000000000001</v>
      </c>
      <c r="K33" s="1">
        <v>1.9450000000000001</v>
      </c>
    </row>
    <row r="34" spans="1:11" x14ac:dyDescent="0.35">
      <c r="A34" s="1">
        <v>1</v>
      </c>
      <c r="B34" s="1">
        <v>22</v>
      </c>
      <c r="D34" s="1">
        <v>2</v>
      </c>
      <c r="E34" s="1" t="s">
        <v>9</v>
      </c>
      <c r="F34" s="1">
        <v>4.9829999999999997</v>
      </c>
      <c r="G34" s="1">
        <v>3.0830000000000002</v>
      </c>
      <c r="H34" s="1">
        <v>195.28399999999999</v>
      </c>
      <c r="I34" s="1">
        <v>2.9729999999999999</v>
      </c>
      <c r="J34" s="1">
        <v>9.4269999999999996</v>
      </c>
      <c r="K34" s="1">
        <v>13.869</v>
      </c>
    </row>
    <row r="35" spans="1:11" x14ac:dyDescent="0.35">
      <c r="A35" s="1">
        <v>1</v>
      </c>
      <c r="B35" s="1">
        <v>22</v>
      </c>
      <c r="D35" s="1">
        <v>2</v>
      </c>
      <c r="E35" s="1" t="s">
        <v>10</v>
      </c>
      <c r="F35" s="1">
        <v>-4.0430000000000001</v>
      </c>
      <c r="G35" s="1">
        <v>-2.6429999999999998</v>
      </c>
      <c r="H35" s="1">
        <v>-191.90199999999999</v>
      </c>
      <c r="I35" s="1">
        <v>-5.4009999999999998</v>
      </c>
      <c r="J35" s="1">
        <v>-9.5960000000000001</v>
      </c>
      <c r="K35" s="1">
        <v>-14.117000000000001</v>
      </c>
    </row>
    <row r="36" spans="1:11" x14ac:dyDescent="0.35">
      <c r="A36" s="1">
        <v>1</v>
      </c>
      <c r="B36" s="1">
        <v>22</v>
      </c>
      <c r="D36" s="1">
        <v>2</v>
      </c>
      <c r="E36" s="1" t="s">
        <v>11</v>
      </c>
      <c r="F36" s="1">
        <v>2.82</v>
      </c>
      <c r="G36" s="1">
        <v>1.7889999999999999</v>
      </c>
      <c r="H36" s="1">
        <v>120.949</v>
      </c>
      <c r="I36" s="1">
        <v>2.5369999999999999</v>
      </c>
      <c r="J36" s="1">
        <v>5.9450000000000003</v>
      </c>
      <c r="K36" s="1">
        <v>8.7460000000000004</v>
      </c>
    </row>
    <row r="37" spans="1:11" x14ac:dyDescent="0.35">
      <c r="A37" s="1">
        <v>1</v>
      </c>
      <c r="B37" s="1">
        <v>22</v>
      </c>
      <c r="D37" s="1">
        <v>2</v>
      </c>
      <c r="E37" s="1" t="s">
        <v>12</v>
      </c>
      <c r="F37" s="1">
        <v>-638.1</v>
      </c>
      <c r="G37" s="1">
        <v>-403.81</v>
      </c>
      <c r="H37" s="1">
        <v>39.353999999999999</v>
      </c>
      <c r="I37" s="1">
        <v>1.069</v>
      </c>
      <c r="J37" s="1">
        <v>2.0419999999999998</v>
      </c>
      <c r="K37" s="1">
        <v>3.004</v>
      </c>
    </row>
    <row r="38" spans="1:11" x14ac:dyDescent="0.35">
      <c r="A38" s="1">
        <v>1</v>
      </c>
      <c r="B38" s="1">
        <v>22</v>
      </c>
      <c r="D38" s="1">
        <v>1</v>
      </c>
      <c r="E38" s="1" t="s">
        <v>9</v>
      </c>
      <c r="F38" s="1">
        <v>0.99299999999999999</v>
      </c>
      <c r="G38" s="1">
        <v>0.81200000000000006</v>
      </c>
      <c r="H38" s="1">
        <v>174.828</v>
      </c>
      <c r="I38" s="1">
        <v>-9.1389999999999993</v>
      </c>
      <c r="J38" s="1">
        <v>7.5129999999999999</v>
      </c>
      <c r="K38" s="1">
        <v>11.054</v>
      </c>
    </row>
    <row r="39" spans="1:11" x14ac:dyDescent="0.35">
      <c r="A39" s="1">
        <v>1</v>
      </c>
      <c r="B39" s="1">
        <v>22</v>
      </c>
      <c r="D39" s="1">
        <v>1</v>
      </c>
      <c r="E39" s="1" t="s">
        <v>10</v>
      </c>
      <c r="F39" s="1">
        <v>-1.452</v>
      </c>
      <c r="G39" s="1">
        <v>-1.01</v>
      </c>
      <c r="H39" s="1">
        <v>-280.31099999999998</v>
      </c>
      <c r="I39" s="1">
        <v>10.34</v>
      </c>
      <c r="J39" s="1">
        <v>-12.481999999999999</v>
      </c>
      <c r="K39" s="1">
        <v>-18.363</v>
      </c>
    </row>
    <row r="40" spans="1:11" x14ac:dyDescent="0.35">
      <c r="A40" s="1">
        <v>1</v>
      </c>
      <c r="B40" s="1">
        <v>22</v>
      </c>
      <c r="D40" s="1">
        <v>1</v>
      </c>
      <c r="E40" s="1" t="s">
        <v>11</v>
      </c>
      <c r="F40" s="1">
        <v>0.67900000000000005</v>
      </c>
      <c r="G40" s="1">
        <v>0.50600000000000001</v>
      </c>
      <c r="H40" s="1">
        <v>126.41</v>
      </c>
      <c r="I40" s="1">
        <v>-5.407</v>
      </c>
      <c r="J40" s="1">
        <v>5.5540000000000003</v>
      </c>
      <c r="K40" s="1">
        <v>8.1709999999999994</v>
      </c>
    </row>
    <row r="41" spans="1:11" x14ac:dyDescent="0.35">
      <c r="A41" s="1">
        <v>1</v>
      </c>
      <c r="B41" s="1">
        <v>22</v>
      </c>
      <c r="D41" s="1">
        <v>1</v>
      </c>
      <c r="E41" s="1" t="s">
        <v>12</v>
      </c>
      <c r="F41" s="1">
        <v>-703.79100000000005</v>
      </c>
      <c r="G41" s="1">
        <v>-451.483</v>
      </c>
      <c r="H41" s="1">
        <v>51.417000000000002</v>
      </c>
      <c r="I41" s="1">
        <v>1.0569999999999999</v>
      </c>
      <c r="J41" s="1">
        <v>2.6219999999999999</v>
      </c>
      <c r="K41" s="1">
        <v>3.8580000000000001</v>
      </c>
    </row>
    <row r="42" spans="1:11" x14ac:dyDescent="0.35">
      <c r="A42" s="1">
        <v>1</v>
      </c>
      <c r="B42" s="1">
        <v>23</v>
      </c>
      <c r="D42" s="1">
        <v>5</v>
      </c>
      <c r="E42" s="1" t="s">
        <v>9</v>
      </c>
      <c r="F42" s="1">
        <v>11.384</v>
      </c>
      <c r="G42" s="1">
        <v>7.5880000000000001</v>
      </c>
      <c r="H42" s="1">
        <v>73.581000000000003</v>
      </c>
      <c r="I42" s="1">
        <v>4.4619999999999997</v>
      </c>
      <c r="J42" s="1">
        <v>4.1230000000000002</v>
      </c>
      <c r="K42" s="1">
        <v>6.0659999999999998</v>
      </c>
    </row>
    <row r="43" spans="1:11" x14ac:dyDescent="0.35">
      <c r="A43" s="1">
        <v>1</v>
      </c>
      <c r="B43" s="1">
        <v>23</v>
      </c>
      <c r="D43" s="1">
        <v>5</v>
      </c>
      <c r="E43" s="1" t="s">
        <v>10</v>
      </c>
      <c r="F43" s="1">
        <v>-13.375</v>
      </c>
      <c r="G43" s="1">
        <v>-8.4309999999999992</v>
      </c>
      <c r="H43" s="1">
        <v>-55.424999999999997</v>
      </c>
      <c r="I43" s="1">
        <v>-4.6449999999999996</v>
      </c>
      <c r="J43" s="1">
        <v>-3.1680000000000001</v>
      </c>
      <c r="K43" s="1">
        <v>-4.6609999999999996</v>
      </c>
    </row>
    <row r="44" spans="1:11" x14ac:dyDescent="0.35">
      <c r="A44" s="1">
        <v>1</v>
      </c>
      <c r="B44" s="1">
        <v>23</v>
      </c>
      <c r="D44" s="1">
        <v>5</v>
      </c>
      <c r="E44" s="1" t="s">
        <v>11</v>
      </c>
      <c r="F44" s="1">
        <v>7.7370000000000001</v>
      </c>
      <c r="G44" s="1">
        <v>5.0060000000000002</v>
      </c>
      <c r="H44" s="1">
        <v>40.207000000000001</v>
      </c>
      <c r="I44" s="1">
        <v>2.835</v>
      </c>
      <c r="J44" s="1">
        <v>2.2789999999999999</v>
      </c>
      <c r="K44" s="1">
        <v>3.3519999999999999</v>
      </c>
    </row>
    <row r="45" spans="1:11" x14ac:dyDescent="0.35">
      <c r="A45" s="1">
        <v>1</v>
      </c>
      <c r="B45" s="1">
        <v>23</v>
      </c>
      <c r="D45" s="1">
        <v>5</v>
      </c>
      <c r="E45" s="1" t="s">
        <v>12</v>
      </c>
      <c r="F45" s="1">
        <v>-82.658000000000001</v>
      </c>
      <c r="G45" s="1">
        <v>-56.161999999999999</v>
      </c>
      <c r="H45" s="1">
        <v>-1.796</v>
      </c>
      <c r="I45" s="1">
        <v>-0.23400000000000001</v>
      </c>
      <c r="J45" s="1">
        <v>-9.9000000000000005E-2</v>
      </c>
      <c r="K45" s="1">
        <v>-0.14499999999999999</v>
      </c>
    </row>
    <row r="46" spans="1:11" x14ac:dyDescent="0.35">
      <c r="A46" s="1">
        <v>1</v>
      </c>
      <c r="B46" s="1">
        <v>23</v>
      </c>
      <c r="D46" s="1">
        <v>4</v>
      </c>
      <c r="E46" s="1" t="s">
        <v>9</v>
      </c>
      <c r="F46" s="1">
        <v>14.329000000000001</v>
      </c>
      <c r="G46" s="1">
        <v>8.5969999999999995</v>
      </c>
      <c r="H46" s="1">
        <v>131.23099999999999</v>
      </c>
      <c r="I46" s="1">
        <v>4.1970000000000001</v>
      </c>
      <c r="J46" s="1">
        <v>6.7679999999999998</v>
      </c>
      <c r="K46" s="1">
        <v>9.9559999999999995</v>
      </c>
    </row>
    <row r="47" spans="1:11" x14ac:dyDescent="0.35">
      <c r="A47" s="1">
        <v>1</v>
      </c>
      <c r="B47" s="1">
        <v>23</v>
      </c>
      <c r="D47" s="1">
        <v>4</v>
      </c>
      <c r="E47" s="1" t="s">
        <v>10</v>
      </c>
      <c r="F47" s="1">
        <v>-13.64</v>
      </c>
      <c r="G47" s="1">
        <v>-8.234</v>
      </c>
      <c r="H47" s="1">
        <v>-102.119</v>
      </c>
      <c r="I47" s="1">
        <v>-4.2149999999999999</v>
      </c>
      <c r="J47" s="1">
        <v>-5.415</v>
      </c>
      <c r="K47" s="1">
        <v>-7.9660000000000002</v>
      </c>
    </row>
    <row r="48" spans="1:11" x14ac:dyDescent="0.35">
      <c r="A48" s="1">
        <v>1</v>
      </c>
      <c r="B48" s="1">
        <v>23</v>
      </c>
      <c r="D48" s="1">
        <v>4</v>
      </c>
      <c r="E48" s="1" t="s">
        <v>11</v>
      </c>
      <c r="F48" s="1">
        <v>8.74</v>
      </c>
      <c r="G48" s="1">
        <v>5.26</v>
      </c>
      <c r="H48" s="1">
        <v>72.826999999999998</v>
      </c>
      <c r="I48" s="1">
        <v>2.605</v>
      </c>
      <c r="J48" s="1">
        <v>3.8069999999999999</v>
      </c>
      <c r="K48" s="1">
        <v>5.601</v>
      </c>
    </row>
    <row r="49" spans="1:11" x14ac:dyDescent="0.35">
      <c r="A49" s="1">
        <v>1</v>
      </c>
      <c r="B49" s="1">
        <v>23</v>
      </c>
      <c r="D49" s="1">
        <v>4</v>
      </c>
      <c r="E49" s="1" t="s">
        <v>12</v>
      </c>
      <c r="F49" s="1">
        <v>-236.26400000000001</v>
      </c>
      <c r="G49" s="1">
        <v>-153.19999999999999</v>
      </c>
      <c r="H49" s="1">
        <v>-7.2649999999999997</v>
      </c>
      <c r="I49" s="1">
        <v>-0.55800000000000005</v>
      </c>
      <c r="J49" s="1">
        <v>-0.41099999999999998</v>
      </c>
      <c r="K49" s="1">
        <v>-0.60399999999999998</v>
      </c>
    </row>
    <row r="50" spans="1:11" x14ac:dyDescent="0.35">
      <c r="A50" s="1">
        <v>1</v>
      </c>
      <c r="B50" s="1">
        <v>23</v>
      </c>
      <c r="D50" s="1">
        <v>3</v>
      </c>
      <c r="E50" s="1" t="s">
        <v>9</v>
      </c>
      <c r="F50" s="1">
        <v>14.336</v>
      </c>
      <c r="G50" s="1">
        <v>8.6590000000000007</v>
      </c>
      <c r="H50" s="1">
        <v>168.863</v>
      </c>
      <c r="I50" s="1">
        <v>4.2140000000000004</v>
      </c>
      <c r="J50" s="1">
        <v>8.4309999999999992</v>
      </c>
      <c r="K50" s="1">
        <v>12.404</v>
      </c>
    </row>
    <row r="51" spans="1:11" x14ac:dyDescent="0.35">
      <c r="A51" s="1">
        <v>1</v>
      </c>
      <c r="B51" s="1">
        <v>23</v>
      </c>
      <c r="D51" s="1">
        <v>3</v>
      </c>
      <c r="E51" s="1" t="s">
        <v>10</v>
      </c>
      <c r="F51" s="1">
        <v>-15.077</v>
      </c>
      <c r="G51" s="1">
        <v>-9.0329999999999995</v>
      </c>
      <c r="H51" s="1">
        <v>-146.678</v>
      </c>
      <c r="I51" s="1">
        <v>-4.5149999999999997</v>
      </c>
      <c r="J51" s="1">
        <v>-7.4790000000000001</v>
      </c>
      <c r="K51" s="1">
        <v>-11.003</v>
      </c>
    </row>
    <row r="52" spans="1:11" x14ac:dyDescent="0.35">
      <c r="A52" s="1">
        <v>1</v>
      </c>
      <c r="B52" s="1">
        <v>23</v>
      </c>
      <c r="D52" s="1">
        <v>3</v>
      </c>
      <c r="E52" s="1" t="s">
        <v>11</v>
      </c>
      <c r="F52" s="1">
        <v>9.1920000000000002</v>
      </c>
      <c r="G52" s="1">
        <v>5.5289999999999999</v>
      </c>
      <c r="H52" s="1">
        <v>98.534999999999997</v>
      </c>
      <c r="I52" s="1">
        <v>2.7130000000000001</v>
      </c>
      <c r="J52" s="1">
        <v>4.9720000000000004</v>
      </c>
      <c r="K52" s="1">
        <v>7.3150000000000004</v>
      </c>
    </row>
    <row r="53" spans="1:11" x14ac:dyDescent="0.35">
      <c r="A53" s="1">
        <v>1</v>
      </c>
      <c r="B53" s="1">
        <v>23</v>
      </c>
      <c r="D53" s="1">
        <v>3</v>
      </c>
      <c r="E53" s="1" t="s">
        <v>12</v>
      </c>
      <c r="F53" s="1">
        <v>-389.51600000000002</v>
      </c>
      <c r="G53" s="1">
        <v>-250.03299999999999</v>
      </c>
      <c r="H53" s="1">
        <v>-18.451000000000001</v>
      </c>
      <c r="I53" s="1">
        <v>-0.85</v>
      </c>
      <c r="J53" s="1">
        <v>-1.002</v>
      </c>
      <c r="K53" s="1">
        <v>-1.4750000000000001</v>
      </c>
    </row>
    <row r="54" spans="1:11" x14ac:dyDescent="0.35">
      <c r="A54" s="1">
        <v>1</v>
      </c>
      <c r="B54" s="1">
        <v>23</v>
      </c>
      <c r="D54" s="1">
        <v>2</v>
      </c>
      <c r="E54" s="1" t="s">
        <v>9</v>
      </c>
      <c r="F54" s="1">
        <v>8.6140000000000008</v>
      </c>
      <c r="G54" s="1">
        <v>5.3460000000000001</v>
      </c>
      <c r="H54" s="1">
        <v>189.96100000000001</v>
      </c>
      <c r="I54" s="1">
        <v>2.915</v>
      </c>
      <c r="J54" s="1">
        <v>9.18</v>
      </c>
      <c r="K54" s="1">
        <v>13.505000000000001</v>
      </c>
    </row>
    <row r="55" spans="1:11" x14ac:dyDescent="0.35">
      <c r="A55" s="1">
        <v>1</v>
      </c>
      <c r="B55" s="1">
        <v>23</v>
      </c>
      <c r="D55" s="1">
        <v>2</v>
      </c>
      <c r="E55" s="1" t="s">
        <v>10</v>
      </c>
      <c r="F55" s="1">
        <v>-1.373</v>
      </c>
      <c r="G55" s="1">
        <v>-1.196</v>
      </c>
      <c r="H55" s="1">
        <v>-183.05199999999999</v>
      </c>
      <c r="I55" s="1">
        <v>-5.5490000000000004</v>
      </c>
      <c r="J55" s="1">
        <v>-9.1959999999999997</v>
      </c>
      <c r="K55" s="1">
        <v>-13.53</v>
      </c>
    </row>
    <row r="56" spans="1:11" x14ac:dyDescent="0.35">
      <c r="A56" s="1">
        <v>1</v>
      </c>
      <c r="B56" s="1">
        <v>23</v>
      </c>
      <c r="D56" s="1">
        <v>2</v>
      </c>
      <c r="E56" s="1" t="s">
        <v>11</v>
      </c>
      <c r="F56" s="1">
        <v>3.121</v>
      </c>
      <c r="G56" s="1">
        <v>2.044</v>
      </c>
      <c r="H56" s="1">
        <v>116.51300000000001</v>
      </c>
      <c r="I56" s="1">
        <v>2.5590000000000002</v>
      </c>
      <c r="J56" s="1">
        <v>5.7430000000000003</v>
      </c>
      <c r="K56" s="1">
        <v>8.4480000000000004</v>
      </c>
    </row>
    <row r="57" spans="1:11" x14ac:dyDescent="0.35">
      <c r="A57" s="1">
        <v>1</v>
      </c>
      <c r="B57" s="1">
        <v>23</v>
      </c>
      <c r="D57" s="1">
        <v>2</v>
      </c>
      <c r="E57" s="1" t="s">
        <v>12</v>
      </c>
      <c r="F57" s="1">
        <v>-541.83299999999997</v>
      </c>
      <c r="G57" s="1">
        <v>-346.36099999999999</v>
      </c>
      <c r="H57" s="1">
        <v>-34.691000000000003</v>
      </c>
      <c r="I57" s="1">
        <v>-1.1870000000000001</v>
      </c>
      <c r="J57" s="1">
        <v>-1.8240000000000001</v>
      </c>
      <c r="K57" s="1">
        <v>-2.6840000000000002</v>
      </c>
    </row>
    <row r="58" spans="1:11" x14ac:dyDescent="0.35">
      <c r="A58" s="1">
        <v>1</v>
      </c>
      <c r="B58" s="1">
        <v>23</v>
      </c>
      <c r="D58" s="1">
        <v>1</v>
      </c>
      <c r="E58" s="1" t="s">
        <v>9</v>
      </c>
      <c r="F58" s="1">
        <v>-4.3230000000000004</v>
      </c>
      <c r="G58" s="1">
        <v>-2.2429999999999999</v>
      </c>
      <c r="H58" s="1">
        <v>167.41300000000001</v>
      </c>
      <c r="I58" s="1">
        <v>-8.8859999999999992</v>
      </c>
      <c r="J58" s="1">
        <v>7.1859999999999999</v>
      </c>
      <c r="K58" s="1">
        <v>10.571999999999999</v>
      </c>
    </row>
    <row r="59" spans="1:11" x14ac:dyDescent="0.35">
      <c r="A59" s="1">
        <v>1</v>
      </c>
      <c r="B59" s="1">
        <v>23</v>
      </c>
      <c r="D59" s="1">
        <v>1</v>
      </c>
      <c r="E59" s="1" t="s">
        <v>10</v>
      </c>
      <c r="F59" s="1">
        <v>1.206</v>
      </c>
      <c r="G59" s="1">
        <v>0.51700000000000002</v>
      </c>
      <c r="H59" s="1">
        <v>-276.60300000000001</v>
      </c>
      <c r="I59" s="1">
        <v>10.212</v>
      </c>
      <c r="J59" s="1">
        <v>-12.318</v>
      </c>
      <c r="K59" s="1">
        <v>-18.123000000000001</v>
      </c>
    </row>
    <row r="60" spans="1:11" x14ac:dyDescent="0.35">
      <c r="A60" s="1">
        <v>1</v>
      </c>
      <c r="B60" s="1">
        <v>23</v>
      </c>
      <c r="D60" s="1">
        <v>1</v>
      </c>
      <c r="E60" s="1" t="s">
        <v>11</v>
      </c>
      <c r="F60" s="1">
        <v>-1.536</v>
      </c>
      <c r="G60" s="1">
        <v>-0.76700000000000002</v>
      </c>
      <c r="H60" s="1">
        <v>123.32</v>
      </c>
      <c r="I60" s="1">
        <v>-5.3010000000000002</v>
      </c>
      <c r="J60" s="1">
        <v>5.4180000000000001</v>
      </c>
      <c r="K60" s="1">
        <v>7.9710000000000001</v>
      </c>
    </row>
    <row r="61" spans="1:11" x14ac:dyDescent="0.35">
      <c r="A61" s="1">
        <v>1</v>
      </c>
      <c r="B61" s="1">
        <v>23</v>
      </c>
      <c r="D61" s="1">
        <v>1</v>
      </c>
      <c r="E61" s="1" t="s">
        <v>12</v>
      </c>
      <c r="F61" s="1">
        <v>-639.59900000000005</v>
      </c>
      <c r="G61" s="1">
        <v>-411.59</v>
      </c>
      <c r="H61" s="1">
        <v>-57.46</v>
      </c>
      <c r="I61" s="1">
        <v>-0.89400000000000002</v>
      </c>
      <c r="J61" s="1">
        <v>-2.887</v>
      </c>
      <c r="K61" s="1">
        <v>-4.2469999999999999</v>
      </c>
    </row>
    <row r="62" spans="1:11" x14ac:dyDescent="0.35">
      <c r="A62" s="1">
        <v>1</v>
      </c>
      <c r="B62" s="1">
        <v>24</v>
      </c>
      <c r="D62" s="1">
        <v>5</v>
      </c>
      <c r="E62" s="1" t="s">
        <v>9</v>
      </c>
      <c r="F62" s="1">
        <v>-4.4969999999999999</v>
      </c>
      <c r="G62" s="1">
        <v>-2.3290000000000002</v>
      </c>
      <c r="H62" s="1">
        <v>40.293999999999997</v>
      </c>
      <c r="I62" s="1">
        <v>2.2400000000000002</v>
      </c>
      <c r="J62" s="1">
        <v>2.2410000000000001</v>
      </c>
      <c r="K62" s="1">
        <v>3.2970000000000002</v>
      </c>
    </row>
    <row r="63" spans="1:11" x14ac:dyDescent="0.35">
      <c r="A63" s="1">
        <v>1</v>
      </c>
      <c r="B63" s="1">
        <v>24</v>
      </c>
      <c r="D63" s="1">
        <v>5</v>
      </c>
      <c r="E63" s="1" t="s">
        <v>10</v>
      </c>
      <c r="F63" s="1">
        <v>4.4329999999999998</v>
      </c>
      <c r="G63" s="1">
        <v>2.343</v>
      </c>
      <c r="H63" s="1">
        <v>-39.78</v>
      </c>
      <c r="I63" s="1">
        <v>-2.2200000000000002</v>
      </c>
      <c r="J63" s="1">
        <v>-2.2130000000000001</v>
      </c>
      <c r="K63" s="1">
        <v>-3.2549999999999999</v>
      </c>
    </row>
    <row r="64" spans="1:11" x14ac:dyDescent="0.35">
      <c r="A64" s="1">
        <v>1</v>
      </c>
      <c r="B64" s="1">
        <v>24</v>
      </c>
      <c r="D64" s="1">
        <v>5</v>
      </c>
      <c r="E64" s="1" t="s">
        <v>11</v>
      </c>
      <c r="F64" s="1">
        <v>-2.7909999999999999</v>
      </c>
      <c r="G64" s="1">
        <v>-1.46</v>
      </c>
      <c r="H64" s="1">
        <v>25.023</v>
      </c>
      <c r="I64" s="1">
        <v>1.3939999999999999</v>
      </c>
      <c r="J64" s="1">
        <v>1.3919999999999999</v>
      </c>
      <c r="K64" s="1">
        <v>2.048</v>
      </c>
    </row>
    <row r="65" spans="1:11" x14ac:dyDescent="0.35">
      <c r="A65" s="1">
        <v>1</v>
      </c>
      <c r="B65" s="1">
        <v>24</v>
      </c>
      <c r="D65" s="1">
        <v>5</v>
      </c>
      <c r="E65" s="1" t="s">
        <v>12</v>
      </c>
      <c r="F65" s="1">
        <v>-94.263999999999996</v>
      </c>
      <c r="G65" s="1">
        <v>-60.494999999999997</v>
      </c>
      <c r="H65" s="1">
        <v>-0.95</v>
      </c>
      <c r="I65" s="1">
        <v>-2.1999999999999999E-2</v>
      </c>
      <c r="J65" s="1">
        <v>-4.8000000000000001E-2</v>
      </c>
      <c r="K65" s="1">
        <v>-7.0999999999999994E-2</v>
      </c>
    </row>
    <row r="66" spans="1:11" x14ac:dyDescent="0.35">
      <c r="A66" s="1">
        <v>1</v>
      </c>
      <c r="B66" s="1">
        <v>24</v>
      </c>
      <c r="D66" s="1">
        <v>4</v>
      </c>
      <c r="E66" s="1" t="s">
        <v>9</v>
      </c>
      <c r="F66" s="1">
        <v>-4.2370000000000001</v>
      </c>
      <c r="G66" s="1">
        <v>-2.3069999999999999</v>
      </c>
      <c r="H66" s="1">
        <v>61.887</v>
      </c>
      <c r="I66" s="1">
        <v>2.0819999999999999</v>
      </c>
      <c r="J66" s="1">
        <v>3.2519999999999998</v>
      </c>
      <c r="K66" s="1">
        <v>4.7839999999999998</v>
      </c>
    </row>
    <row r="67" spans="1:11" x14ac:dyDescent="0.35">
      <c r="A67" s="1">
        <v>1</v>
      </c>
      <c r="B67" s="1">
        <v>24</v>
      </c>
      <c r="D67" s="1">
        <v>4</v>
      </c>
      <c r="E67" s="1" t="s">
        <v>10</v>
      </c>
      <c r="F67" s="1">
        <v>4.0419999999999998</v>
      </c>
      <c r="G67" s="1">
        <v>2.1989999999999998</v>
      </c>
      <c r="H67" s="1">
        <v>-61.506</v>
      </c>
      <c r="I67" s="1">
        <v>-2.0819999999999999</v>
      </c>
      <c r="J67" s="1">
        <v>-3.2330000000000001</v>
      </c>
      <c r="K67" s="1">
        <v>-4.7569999999999997</v>
      </c>
    </row>
    <row r="68" spans="1:11" x14ac:dyDescent="0.35">
      <c r="A68" s="1">
        <v>1</v>
      </c>
      <c r="B68" s="1">
        <v>24</v>
      </c>
      <c r="D68" s="1">
        <v>4</v>
      </c>
      <c r="E68" s="1" t="s">
        <v>11</v>
      </c>
      <c r="F68" s="1">
        <v>-2.5870000000000002</v>
      </c>
      <c r="G68" s="1">
        <v>-1.4079999999999999</v>
      </c>
      <c r="H68" s="1">
        <v>38.56</v>
      </c>
      <c r="I68" s="1">
        <v>1.3009999999999999</v>
      </c>
      <c r="J68" s="1">
        <v>2.0270000000000001</v>
      </c>
      <c r="K68" s="1">
        <v>2.9809999999999999</v>
      </c>
    </row>
    <row r="69" spans="1:11" x14ac:dyDescent="0.35">
      <c r="A69" s="1">
        <v>1</v>
      </c>
      <c r="B69" s="1">
        <v>24</v>
      </c>
      <c r="D69" s="1">
        <v>4</v>
      </c>
      <c r="E69" s="1" t="s">
        <v>12</v>
      </c>
      <c r="F69" s="1">
        <v>-245.35499999999999</v>
      </c>
      <c r="G69" s="1">
        <v>-155.88300000000001</v>
      </c>
      <c r="H69" s="1">
        <v>-2.3849999999999998</v>
      </c>
      <c r="I69" s="1">
        <v>-5.5E-2</v>
      </c>
      <c r="J69" s="1">
        <v>-0.122</v>
      </c>
      <c r="K69" s="1">
        <v>-0.18</v>
      </c>
    </row>
    <row r="70" spans="1:11" x14ac:dyDescent="0.35">
      <c r="A70" s="1">
        <v>1</v>
      </c>
      <c r="B70" s="1">
        <v>24</v>
      </c>
      <c r="D70" s="1">
        <v>3</v>
      </c>
      <c r="E70" s="1" t="s">
        <v>9</v>
      </c>
      <c r="F70" s="1">
        <v>-3.5910000000000002</v>
      </c>
      <c r="G70" s="1">
        <v>-1.9410000000000001</v>
      </c>
      <c r="H70" s="1">
        <v>82.471000000000004</v>
      </c>
      <c r="I70" s="1">
        <v>2.044</v>
      </c>
      <c r="J70" s="1">
        <v>4.173</v>
      </c>
      <c r="K70" s="1">
        <v>6.1390000000000002</v>
      </c>
    </row>
    <row r="71" spans="1:11" x14ac:dyDescent="0.35">
      <c r="A71" s="1">
        <v>1</v>
      </c>
      <c r="B71" s="1">
        <v>24</v>
      </c>
      <c r="D71" s="1">
        <v>3</v>
      </c>
      <c r="E71" s="1" t="s">
        <v>10</v>
      </c>
      <c r="F71" s="1">
        <v>3.4540000000000002</v>
      </c>
      <c r="G71" s="1">
        <v>1.8680000000000001</v>
      </c>
      <c r="H71" s="1">
        <v>-81.978999999999999</v>
      </c>
      <c r="I71" s="1">
        <v>-2.073</v>
      </c>
      <c r="J71" s="1">
        <v>-4.1529999999999996</v>
      </c>
      <c r="K71" s="1">
        <v>-6.11</v>
      </c>
    </row>
    <row r="72" spans="1:11" x14ac:dyDescent="0.35">
      <c r="A72" s="1">
        <v>1</v>
      </c>
      <c r="B72" s="1">
        <v>24</v>
      </c>
      <c r="D72" s="1">
        <v>3</v>
      </c>
      <c r="E72" s="1" t="s">
        <v>11</v>
      </c>
      <c r="F72" s="1">
        <v>-2.202</v>
      </c>
      <c r="G72" s="1">
        <v>-1.19</v>
      </c>
      <c r="H72" s="1">
        <v>51.390999999999998</v>
      </c>
      <c r="I72" s="1">
        <v>1.2869999999999999</v>
      </c>
      <c r="J72" s="1">
        <v>2.6019999999999999</v>
      </c>
      <c r="K72" s="1">
        <v>3.8279999999999998</v>
      </c>
    </row>
    <row r="73" spans="1:11" x14ac:dyDescent="0.35">
      <c r="A73" s="1">
        <v>1</v>
      </c>
      <c r="B73" s="1">
        <v>24</v>
      </c>
      <c r="D73" s="1">
        <v>3</v>
      </c>
      <c r="E73" s="1" t="s">
        <v>12</v>
      </c>
      <c r="F73" s="1">
        <v>-395.351</v>
      </c>
      <c r="G73" s="1">
        <v>-250.54300000000001</v>
      </c>
      <c r="H73" s="1">
        <v>-3.4950000000000001</v>
      </c>
      <c r="I73" s="1">
        <v>-0.08</v>
      </c>
      <c r="J73" s="1">
        <v>-0.17899999999999999</v>
      </c>
      <c r="K73" s="1">
        <v>-0.26400000000000001</v>
      </c>
    </row>
    <row r="74" spans="1:11" x14ac:dyDescent="0.35">
      <c r="A74" s="1">
        <v>1</v>
      </c>
      <c r="B74" s="1">
        <v>24</v>
      </c>
      <c r="D74" s="1">
        <v>2</v>
      </c>
      <c r="E74" s="1" t="s">
        <v>9</v>
      </c>
      <c r="F74" s="1">
        <v>-1.887</v>
      </c>
      <c r="G74" s="1">
        <v>-0.96899999999999997</v>
      </c>
      <c r="H74" s="1">
        <v>96.093000000000004</v>
      </c>
      <c r="I74" s="1">
        <v>1.2330000000000001</v>
      </c>
      <c r="J74" s="1">
        <v>4.6769999999999996</v>
      </c>
      <c r="K74" s="1">
        <v>6.8810000000000002</v>
      </c>
    </row>
    <row r="75" spans="1:11" x14ac:dyDescent="0.35">
      <c r="A75" s="1">
        <v>1</v>
      </c>
      <c r="B75" s="1">
        <v>24</v>
      </c>
      <c r="D75" s="1">
        <v>2</v>
      </c>
      <c r="E75" s="1" t="s">
        <v>10</v>
      </c>
      <c r="F75" s="1">
        <v>0.46300000000000002</v>
      </c>
      <c r="G75" s="1">
        <v>0.16</v>
      </c>
      <c r="H75" s="1">
        <v>-97.356999999999999</v>
      </c>
      <c r="I75" s="1">
        <v>-1.2230000000000001</v>
      </c>
      <c r="J75" s="1">
        <v>-4.7359999999999998</v>
      </c>
      <c r="K75" s="1">
        <v>-6.968</v>
      </c>
    </row>
    <row r="76" spans="1:11" x14ac:dyDescent="0.35">
      <c r="A76" s="1">
        <v>1</v>
      </c>
      <c r="B76" s="1">
        <v>24</v>
      </c>
      <c r="D76" s="1">
        <v>2</v>
      </c>
      <c r="E76" s="1" t="s">
        <v>11</v>
      </c>
      <c r="F76" s="1">
        <v>-0.73399999999999999</v>
      </c>
      <c r="G76" s="1">
        <v>-0.35299999999999998</v>
      </c>
      <c r="H76" s="1">
        <v>60.453000000000003</v>
      </c>
      <c r="I76" s="1">
        <v>0.76800000000000002</v>
      </c>
      <c r="J76" s="1">
        <v>2.9420000000000002</v>
      </c>
      <c r="K76" s="1">
        <v>4.3280000000000003</v>
      </c>
    </row>
    <row r="77" spans="1:11" x14ac:dyDescent="0.35">
      <c r="A77" s="1">
        <v>1</v>
      </c>
      <c r="B77" s="1">
        <v>24</v>
      </c>
      <c r="D77" s="1">
        <v>2</v>
      </c>
      <c r="E77" s="1" t="s">
        <v>12</v>
      </c>
      <c r="F77" s="1">
        <v>-542.45699999999999</v>
      </c>
      <c r="G77" s="1">
        <v>-343.47899999999998</v>
      </c>
      <c r="H77" s="1">
        <v>-4.1269999999999998</v>
      </c>
      <c r="I77" s="1">
        <v>-9.2999999999999999E-2</v>
      </c>
      <c r="J77" s="1">
        <v>-0.21199999999999999</v>
      </c>
      <c r="K77" s="1">
        <v>-0.313</v>
      </c>
    </row>
    <row r="78" spans="1:11" x14ac:dyDescent="0.35">
      <c r="A78" s="1">
        <v>1</v>
      </c>
      <c r="B78" s="1">
        <v>24</v>
      </c>
      <c r="D78" s="1">
        <v>1</v>
      </c>
      <c r="E78" s="1" t="s">
        <v>9</v>
      </c>
      <c r="F78" s="1">
        <v>0.41399999999999998</v>
      </c>
      <c r="G78" s="1">
        <v>0.29399999999999998</v>
      </c>
      <c r="H78" s="1">
        <v>70.02</v>
      </c>
      <c r="I78" s="1">
        <v>-2.1680000000000001</v>
      </c>
      <c r="J78" s="1">
        <v>3.1589999999999998</v>
      </c>
      <c r="K78" s="1">
        <v>4.6470000000000002</v>
      </c>
    </row>
    <row r="79" spans="1:11" x14ac:dyDescent="0.35">
      <c r="A79" s="1">
        <v>1</v>
      </c>
      <c r="B79" s="1">
        <v>24</v>
      </c>
      <c r="D79" s="1">
        <v>1</v>
      </c>
      <c r="E79" s="1" t="s">
        <v>10</v>
      </c>
      <c r="F79" s="1">
        <v>-0.38300000000000001</v>
      </c>
      <c r="G79" s="1">
        <v>-0.25800000000000001</v>
      </c>
      <c r="H79" s="1">
        <v>-70.453000000000003</v>
      </c>
      <c r="I79" s="1">
        <v>2.149</v>
      </c>
      <c r="J79" s="1">
        <v>-3.1819999999999999</v>
      </c>
      <c r="K79" s="1">
        <v>-4.681</v>
      </c>
    </row>
    <row r="80" spans="1:11" x14ac:dyDescent="0.35">
      <c r="A80" s="1">
        <v>1</v>
      </c>
      <c r="B80" s="1">
        <v>24</v>
      </c>
      <c r="D80" s="1">
        <v>1</v>
      </c>
      <c r="E80" s="1" t="s">
        <v>11</v>
      </c>
      <c r="F80" s="1">
        <v>0.221</v>
      </c>
      <c r="G80" s="1">
        <v>0.153</v>
      </c>
      <c r="H80" s="1">
        <v>39.020000000000003</v>
      </c>
      <c r="I80" s="1">
        <v>-1.1990000000000001</v>
      </c>
      <c r="J80" s="1">
        <v>1.7609999999999999</v>
      </c>
      <c r="K80" s="1">
        <v>2.5910000000000002</v>
      </c>
    </row>
    <row r="81" spans="1:11" x14ac:dyDescent="0.35">
      <c r="A81" s="1">
        <v>1</v>
      </c>
      <c r="B81" s="1">
        <v>24</v>
      </c>
      <c r="D81" s="1">
        <v>1</v>
      </c>
      <c r="E81" s="1" t="s">
        <v>12</v>
      </c>
      <c r="F81" s="1">
        <v>-663.404</v>
      </c>
      <c r="G81" s="1">
        <v>-421.42500000000001</v>
      </c>
      <c r="H81" s="1">
        <v>-3.9660000000000002</v>
      </c>
      <c r="I81" s="1">
        <v>-0.122</v>
      </c>
      <c r="J81" s="1">
        <v>-0.20799999999999999</v>
      </c>
      <c r="K81" s="1">
        <v>-0.30599999999999999</v>
      </c>
    </row>
    <row r="82" spans="1:11" x14ac:dyDescent="0.35">
      <c r="A82" s="1">
        <v>1</v>
      </c>
      <c r="B82" s="1">
        <v>25</v>
      </c>
      <c r="D82" s="1">
        <v>5</v>
      </c>
      <c r="E82" s="1" t="s">
        <v>9</v>
      </c>
      <c r="F82" s="1">
        <v>-21.155000000000001</v>
      </c>
      <c r="G82" s="1">
        <v>-13.023999999999999</v>
      </c>
      <c r="H82" s="1">
        <v>72.572999999999993</v>
      </c>
      <c r="I82" s="1">
        <v>4.3579999999999997</v>
      </c>
      <c r="J82" s="1">
        <v>4.0629999999999997</v>
      </c>
      <c r="K82" s="1">
        <v>5.9779999999999998</v>
      </c>
    </row>
    <row r="83" spans="1:11" x14ac:dyDescent="0.35">
      <c r="A83" s="1">
        <v>1</v>
      </c>
      <c r="B83" s="1">
        <v>25</v>
      </c>
      <c r="D83" s="1">
        <v>5</v>
      </c>
      <c r="E83" s="1" t="s">
        <v>10</v>
      </c>
      <c r="F83" s="1">
        <v>19.207000000000001</v>
      </c>
      <c r="G83" s="1">
        <v>11.759</v>
      </c>
      <c r="H83" s="1">
        <v>-54.029000000000003</v>
      </c>
      <c r="I83" s="1">
        <v>-4.5460000000000003</v>
      </c>
      <c r="J83" s="1">
        <v>-3.089</v>
      </c>
      <c r="K83" s="1">
        <v>-4.5439999999999996</v>
      </c>
    </row>
    <row r="84" spans="1:11" x14ac:dyDescent="0.35">
      <c r="A84" s="1">
        <v>1</v>
      </c>
      <c r="B84" s="1">
        <v>25</v>
      </c>
      <c r="D84" s="1">
        <v>5</v>
      </c>
      <c r="E84" s="1" t="s">
        <v>11</v>
      </c>
      <c r="F84" s="1">
        <v>-12.613</v>
      </c>
      <c r="G84" s="1">
        <v>-7.7450000000000001</v>
      </c>
      <c r="H84" s="1">
        <v>39.448999999999998</v>
      </c>
      <c r="I84" s="1">
        <v>2.7709999999999999</v>
      </c>
      <c r="J84" s="1">
        <v>2.2349999999999999</v>
      </c>
      <c r="K84" s="1">
        <v>3.2879999999999998</v>
      </c>
    </row>
    <row r="85" spans="1:11" x14ac:dyDescent="0.35">
      <c r="A85" s="1">
        <v>1</v>
      </c>
      <c r="B85" s="1">
        <v>25</v>
      </c>
      <c r="D85" s="1">
        <v>5</v>
      </c>
      <c r="E85" s="1" t="s">
        <v>12</v>
      </c>
      <c r="F85" s="1">
        <v>-117.14</v>
      </c>
      <c r="G85" s="1">
        <v>-73.174000000000007</v>
      </c>
      <c r="H85" s="1">
        <v>0.876</v>
      </c>
      <c r="I85" s="1">
        <v>9.5000000000000001E-2</v>
      </c>
      <c r="J85" s="1">
        <v>0.05</v>
      </c>
      <c r="K85" s="1">
        <v>7.3999999999999996E-2</v>
      </c>
    </row>
    <row r="86" spans="1:11" x14ac:dyDescent="0.35">
      <c r="A86" s="1">
        <v>1</v>
      </c>
      <c r="B86" s="1">
        <v>25</v>
      </c>
      <c r="D86" s="1">
        <v>4</v>
      </c>
      <c r="E86" s="1" t="s">
        <v>9</v>
      </c>
      <c r="F86" s="1">
        <v>-17.614999999999998</v>
      </c>
      <c r="G86" s="1">
        <v>-10.821999999999999</v>
      </c>
      <c r="H86" s="1">
        <v>128.91800000000001</v>
      </c>
      <c r="I86" s="1">
        <v>4.1050000000000004</v>
      </c>
      <c r="J86" s="1">
        <v>6.6429999999999998</v>
      </c>
      <c r="K86" s="1">
        <v>9.7720000000000002</v>
      </c>
    </row>
    <row r="87" spans="1:11" x14ac:dyDescent="0.35">
      <c r="A87" s="1">
        <v>1</v>
      </c>
      <c r="B87" s="1">
        <v>25</v>
      </c>
      <c r="D87" s="1">
        <v>4</v>
      </c>
      <c r="E87" s="1" t="s">
        <v>10</v>
      </c>
      <c r="F87" s="1">
        <v>17.623999999999999</v>
      </c>
      <c r="G87" s="1">
        <v>10.837</v>
      </c>
      <c r="H87" s="1">
        <v>-99.260999999999996</v>
      </c>
      <c r="I87" s="1">
        <v>-4.12</v>
      </c>
      <c r="J87" s="1">
        <v>-5.2640000000000002</v>
      </c>
      <c r="K87" s="1">
        <v>-7.7439999999999998</v>
      </c>
    </row>
    <row r="88" spans="1:11" x14ac:dyDescent="0.35">
      <c r="A88" s="1">
        <v>1</v>
      </c>
      <c r="B88" s="1">
        <v>25</v>
      </c>
      <c r="D88" s="1">
        <v>4</v>
      </c>
      <c r="E88" s="1" t="s">
        <v>11</v>
      </c>
      <c r="F88" s="1">
        <v>-11.012</v>
      </c>
      <c r="G88" s="1">
        <v>-6.7690000000000001</v>
      </c>
      <c r="H88" s="1">
        <v>71.204999999999998</v>
      </c>
      <c r="I88" s="1">
        <v>2.5449999999999999</v>
      </c>
      <c r="J88" s="1">
        <v>3.7210000000000001</v>
      </c>
      <c r="K88" s="1">
        <v>5.4740000000000002</v>
      </c>
    </row>
    <row r="89" spans="1:11" x14ac:dyDescent="0.35">
      <c r="A89" s="1">
        <v>1</v>
      </c>
      <c r="B89" s="1">
        <v>25</v>
      </c>
      <c r="D89" s="1">
        <v>4</v>
      </c>
      <c r="E89" s="1" t="s">
        <v>12</v>
      </c>
      <c r="F89" s="1">
        <v>-304.13799999999998</v>
      </c>
      <c r="G89" s="1">
        <v>-189.55699999999999</v>
      </c>
      <c r="H89" s="1">
        <v>2.3570000000000002</v>
      </c>
      <c r="I89" s="1">
        <v>0.17699999999999999</v>
      </c>
      <c r="J89" s="1">
        <v>0.13300000000000001</v>
      </c>
      <c r="K89" s="1">
        <v>0.19600000000000001</v>
      </c>
    </row>
    <row r="90" spans="1:11" x14ac:dyDescent="0.35">
      <c r="A90" s="1">
        <v>1</v>
      </c>
      <c r="B90" s="1">
        <v>25</v>
      </c>
      <c r="D90" s="1">
        <v>3</v>
      </c>
      <c r="E90" s="1" t="s">
        <v>9</v>
      </c>
      <c r="F90" s="1">
        <v>-16.509</v>
      </c>
      <c r="G90" s="1">
        <v>-10.156000000000001</v>
      </c>
      <c r="H90" s="1">
        <v>164.928</v>
      </c>
      <c r="I90" s="1">
        <v>4.1150000000000002</v>
      </c>
      <c r="J90" s="1">
        <v>8.2319999999999993</v>
      </c>
      <c r="K90" s="1">
        <v>12.11</v>
      </c>
    </row>
    <row r="91" spans="1:11" x14ac:dyDescent="0.35">
      <c r="A91" s="1">
        <v>1</v>
      </c>
      <c r="B91" s="1">
        <v>25</v>
      </c>
      <c r="D91" s="1">
        <v>3</v>
      </c>
      <c r="E91" s="1" t="s">
        <v>10</v>
      </c>
      <c r="F91" s="1">
        <v>16.029</v>
      </c>
      <c r="G91" s="1">
        <v>9.8759999999999994</v>
      </c>
      <c r="H91" s="1">
        <v>-142.244</v>
      </c>
      <c r="I91" s="1">
        <v>-4.4139999999999997</v>
      </c>
      <c r="J91" s="1">
        <v>-7.2560000000000002</v>
      </c>
      <c r="K91" s="1">
        <v>-10.675000000000001</v>
      </c>
    </row>
    <row r="92" spans="1:11" x14ac:dyDescent="0.35">
      <c r="A92" s="1">
        <v>1</v>
      </c>
      <c r="B92" s="1">
        <v>25</v>
      </c>
      <c r="D92" s="1">
        <v>3</v>
      </c>
      <c r="E92" s="1" t="s">
        <v>11</v>
      </c>
      <c r="F92" s="1">
        <v>-10.167999999999999</v>
      </c>
      <c r="G92" s="1">
        <v>-6.26</v>
      </c>
      <c r="H92" s="1">
        <v>95.915000000000006</v>
      </c>
      <c r="I92" s="1">
        <v>2.649</v>
      </c>
      <c r="J92" s="1">
        <v>4.84</v>
      </c>
      <c r="K92" s="1">
        <v>7.12</v>
      </c>
    </row>
    <row r="93" spans="1:11" x14ac:dyDescent="0.35">
      <c r="A93" s="1">
        <v>1</v>
      </c>
      <c r="B93" s="1">
        <v>25</v>
      </c>
      <c r="D93" s="1">
        <v>3</v>
      </c>
      <c r="E93" s="1" t="s">
        <v>12</v>
      </c>
      <c r="F93" s="1">
        <v>-491.97500000000002</v>
      </c>
      <c r="G93" s="1">
        <v>-306.42700000000002</v>
      </c>
      <c r="H93" s="1">
        <v>5.34</v>
      </c>
      <c r="I93" s="1">
        <v>0.24399999999999999</v>
      </c>
      <c r="J93" s="1">
        <v>0.28999999999999998</v>
      </c>
      <c r="K93" s="1">
        <v>0.42599999999999999</v>
      </c>
    </row>
    <row r="94" spans="1:11" x14ac:dyDescent="0.35">
      <c r="A94" s="1">
        <v>1</v>
      </c>
      <c r="B94" s="1">
        <v>25</v>
      </c>
      <c r="D94" s="1">
        <v>2</v>
      </c>
      <c r="E94" s="1" t="s">
        <v>9</v>
      </c>
      <c r="F94" s="1">
        <v>-13.976000000000001</v>
      </c>
      <c r="G94" s="1">
        <v>-8.6769999999999996</v>
      </c>
      <c r="H94" s="1">
        <v>184.517</v>
      </c>
      <c r="I94" s="1">
        <v>2.8639999999999999</v>
      </c>
      <c r="J94" s="1">
        <v>8.9169999999999998</v>
      </c>
      <c r="K94" s="1">
        <v>13.118</v>
      </c>
    </row>
    <row r="95" spans="1:11" x14ac:dyDescent="0.35">
      <c r="A95" s="1">
        <v>1</v>
      </c>
      <c r="B95" s="1">
        <v>25</v>
      </c>
      <c r="D95" s="1">
        <v>2</v>
      </c>
      <c r="E95" s="1" t="s">
        <v>10</v>
      </c>
      <c r="F95" s="1">
        <v>12.441000000000001</v>
      </c>
      <c r="G95" s="1">
        <v>7.8470000000000004</v>
      </c>
      <c r="H95" s="1">
        <v>-177.13300000000001</v>
      </c>
      <c r="I95" s="1">
        <v>-5.5650000000000004</v>
      </c>
      <c r="J95" s="1">
        <v>-8.9169999999999998</v>
      </c>
      <c r="K95" s="1">
        <v>-13.118</v>
      </c>
    </row>
    <row r="96" spans="1:11" x14ac:dyDescent="0.35">
      <c r="A96" s="1">
        <v>1</v>
      </c>
      <c r="B96" s="1">
        <v>25</v>
      </c>
      <c r="D96" s="1">
        <v>2</v>
      </c>
      <c r="E96" s="1" t="s">
        <v>11</v>
      </c>
      <c r="F96" s="1">
        <v>-8.2550000000000008</v>
      </c>
      <c r="G96" s="1">
        <v>-5.1630000000000003</v>
      </c>
      <c r="H96" s="1">
        <v>112.958</v>
      </c>
      <c r="I96" s="1">
        <v>2.5459999999999998</v>
      </c>
      <c r="J96" s="1">
        <v>5.5730000000000004</v>
      </c>
      <c r="K96" s="1">
        <v>8.1989999999999998</v>
      </c>
    </row>
    <row r="97" spans="1:11" x14ac:dyDescent="0.35">
      <c r="A97" s="1">
        <v>1</v>
      </c>
      <c r="B97" s="1">
        <v>25</v>
      </c>
      <c r="D97" s="1">
        <v>2</v>
      </c>
      <c r="E97" s="1" t="s">
        <v>12</v>
      </c>
      <c r="F97" s="1">
        <v>-681.53899999999999</v>
      </c>
      <c r="G97" s="1">
        <v>-424.28800000000001</v>
      </c>
      <c r="H97" s="1">
        <v>9.0670000000000002</v>
      </c>
      <c r="I97" s="1">
        <v>0.39200000000000002</v>
      </c>
      <c r="J97" s="1">
        <v>0.48499999999999999</v>
      </c>
      <c r="K97" s="1">
        <v>0.71399999999999997</v>
      </c>
    </row>
    <row r="98" spans="1:11" x14ac:dyDescent="0.35">
      <c r="A98" s="1">
        <v>1</v>
      </c>
      <c r="B98" s="1">
        <v>25</v>
      </c>
      <c r="D98" s="1">
        <v>1</v>
      </c>
      <c r="E98" s="1" t="s">
        <v>9</v>
      </c>
      <c r="F98" s="1">
        <v>-7.3079999999999998</v>
      </c>
      <c r="G98" s="1">
        <v>-4.6509999999999998</v>
      </c>
      <c r="H98" s="1">
        <v>163.61500000000001</v>
      </c>
      <c r="I98" s="1">
        <v>-8.8209999999999997</v>
      </c>
      <c r="J98" s="1">
        <v>7.01</v>
      </c>
      <c r="K98" s="1">
        <v>10.314</v>
      </c>
    </row>
    <row r="99" spans="1:11" x14ac:dyDescent="0.35">
      <c r="A99" s="1">
        <v>1</v>
      </c>
      <c r="B99" s="1">
        <v>25</v>
      </c>
      <c r="D99" s="1">
        <v>1</v>
      </c>
      <c r="E99" s="1" t="s">
        <v>10</v>
      </c>
      <c r="F99" s="1">
        <v>2.6989999999999998</v>
      </c>
      <c r="G99" s="1">
        <v>1.7210000000000001</v>
      </c>
      <c r="H99" s="1">
        <v>-274.7</v>
      </c>
      <c r="I99" s="1">
        <v>10.178000000000001</v>
      </c>
      <c r="J99" s="1">
        <v>-12.23</v>
      </c>
      <c r="K99" s="1">
        <v>-17.994</v>
      </c>
    </row>
    <row r="100" spans="1:11" x14ac:dyDescent="0.35">
      <c r="A100" s="1">
        <v>1</v>
      </c>
      <c r="B100" s="1">
        <v>25</v>
      </c>
      <c r="D100" s="1">
        <v>1</v>
      </c>
      <c r="E100" s="1" t="s">
        <v>11</v>
      </c>
      <c r="F100" s="1">
        <v>-2.78</v>
      </c>
      <c r="G100" s="1">
        <v>-1.77</v>
      </c>
      <c r="H100" s="1">
        <v>121.735</v>
      </c>
      <c r="I100" s="1">
        <v>-5.2729999999999997</v>
      </c>
      <c r="J100" s="1">
        <v>5.3449999999999998</v>
      </c>
      <c r="K100" s="1">
        <v>7.8630000000000004</v>
      </c>
    </row>
    <row r="101" spans="1:11" x14ac:dyDescent="0.35">
      <c r="A101" s="1">
        <v>1</v>
      </c>
      <c r="B101" s="1">
        <v>25</v>
      </c>
      <c r="D101" s="1">
        <v>1</v>
      </c>
      <c r="E101" s="1" t="s">
        <v>12</v>
      </c>
      <c r="F101" s="1">
        <v>-806.68499999999995</v>
      </c>
      <c r="G101" s="1">
        <v>-505.64100000000002</v>
      </c>
      <c r="H101" s="1">
        <v>17.608000000000001</v>
      </c>
      <c r="I101" s="1">
        <v>0.24</v>
      </c>
      <c r="J101" s="1">
        <v>0.88100000000000001</v>
      </c>
      <c r="K101" s="1">
        <v>1.2949999999999999</v>
      </c>
    </row>
    <row r="102" spans="1:11" x14ac:dyDescent="0.35">
      <c r="A102" s="1">
        <v>1</v>
      </c>
      <c r="B102" s="1">
        <v>26</v>
      </c>
      <c r="D102" s="1">
        <v>5</v>
      </c>
      <c r="E102" s="1" t="s">
        <v>9</v>
      </c>
      <c r="F102" s="1">
        <v>23.667000000000002</v>
      </c>
      <c r="G102" s="1">
        <v>14.768000000000001</v>
      </c>
      <c r="H102" s="1">
        <v>68.14</v>
      </c>
      <c r="I102" s="1">
        <v>4.33</v>
      </c>
      <c r="J102" s="1">
        <v>3.8330000000000002</v>
      </c>
      <c r="K102" s="1">
        <v>5.6390000000000002</v>
      </c>
    </row>
    <row r="103" spans="1:11" x14ac:dyDescent="0.35">
      <c r="A103" s="1">
        <v>1</v>
      </c>
      <c r="B103" s="1">
        <v>26</v>
      </c>
      <c r="D103" s="1">
        <v>5</v>
      </c>
      <c r="E103" s="1" t="s">
        <v>10</v>
      </c>
      <c r="F103" s="1">
        <v>-22.486999999999998</v>
      </c>
      <c r="G103" s="1">
        <v>-14.041</v>
      </c>
      <c r="H103" s="1">
        <v>-50.481999999999999</v>
      </c>
      <c r="I103" s="1">
        <v>-4.5259999999999998</v>
      </c>
      <c r="J103" s="1">
        <v>-2.891</v>
      </c>
      <c r="K103" s="1">
        <v>-4.2530000000000001</v>
      </c>
    </row>
    <row r="104" spans="1:11" x14ac:dyDescent="0.35">
      <c r="A104" s="1">
        <v>1</v>
      </c>
      <c r="B104" s="1">
        <v>26</v>
      </c>
      <c r="D104" s="1">
        <v>5</v>
      </c>
      <c r="E104" s="1" t="s">
        <v>11</v>
      </c>
      <c r="F104" s="1">
        <v>14.423</v>
      </c>
      <c r="G104" s="1">
        <v>9.0030000000000001</v>
      </c>
      <c r="H104" s="1">
        <v>36.942999999999998</v>
      </c>
      <c r="I104" s="1">
        <v>2.7570000000000001</v>
      </c>
      <c r="J104" s="1">
        <v>2.101</v>
      </c>
      <c r="K104" s="1">
        <v>3.0910000000000002</v>
      </c>
    </row>
    <row r="105" spans="1:11" x14ac:dyDescent="0.35">
      <c r="A105" s="1">
        <v>1</v>
      </c>
      <c r="B105" s="1">
        <v>26</v>
      </c>
      <c r="D105" s="1">
        <v>5</v>
      </c>
      <c r="E105" s="1" t="s">
        <v>12</v>
      </c>
      <c r="F105" s="1">
        <v>-121.301</v>
      </c>
      <c r="G105" s="1">
        <v>-75.769000000000005</v>
      </c>
      <c r="H105" s="1">
        <v>-2.2509999999999999</v>
      </c>
      <c r="I105" s="1">
        <v>-4.5999999999999999E-2</v>
      </c>
      <c r="J105" s="1">
        <v>-0.114</v>
      </c>
      <c r="K105" s="1">
        <v>-0.16800000000000001</v>
      </c>
    </row>
    <row r="106" spans="1:11" x14ac:dyDescent="0.35">
      <c r="A106" s="1">
        <v>1</v>
      </c>
      <c r="B106" s="1">
        <v>26</v>
      </c>
      <c r="D106" s="1">
        <v>4</v>
      </c>
      <c r="E106" s="1" t="s">
        <v>9</v>
      </c>
      <c r="F106" s="1">
        <v>20.370999999999999</v>
      </c>
      <c r="G106" s="1">
        <v>12.645</v>
      </c>
      <c r="H106" s="1">
        <v>126.33799999999999</v>
      </c>
      <c r="I106" s="1">
        <v>4.0839999999999996</v>
      </c>
      <c r="J106" s="1">
        <v>6.5119999999999996</v>
      </c>
      <c r="K106" s="1">
        <v>9.58</v>
      </c>
    </row>
    <row r="107" spans="1:11" x14ac:dyDescent="0.35">
      <c r="A107" s="1">
        <v>1</v>
      </c>
      <c r="B107" s="1">
        <v>26</v>
      </c>
      <c r="D107" s="1">
        <v>4</v>
      </c>
      <c r="E107" s="1" t="s">
        <v>10</v>
      </c>
      <c r="F107" s="1">
        <v>-19.783000000000001</v>
      </c>
      <c r="G107" s="1">
        <v>-12.29</v>
      </c>
      <c r="H107" s="1">
        <v>-97.436999999999998</v>
      </c>
      <c r="I107" s="1">
        <v>-4.1020000000000003</v>
      </c>
      <c r="J107" s="1">
        <v>-5.1680000000000001</v>
      </c>
      <c r="K107" s="1">
        <v>-7.6029999999999998</v>
      </c>
    </row>
    <row r="108" spans="1:11" x14ac:dyDescent="0.35">
      <c r="A108" s="1">
        <v>1</v>
      </c>
      <c r="B108" s="1">
        <v>26</v>
      </c>
      <c r="D108" s="1">
        <v>4</v>
      </c>
      <c r="E108" s="1" t="s">
        <v>11</v>
      </c>
      <c r="F108" s="1">
        <v>12.548</v>
      </c>
      <c r="G108" s="1">
        <v>7.7919999999999998</v>
      </c>
      <c r="H108" s="1">
        <v>69.828999999999994</v>
      </c>
      <c r="I108" s="1">
        <v>2.5339999999999998</v>
      </c>
      <c r="J108" s="1">
        <v>3.65</v>
      </c>
      <c r="K108" s="1">
        <v>5.37</v>
      </c>
    </row>
    <row r="109" spans="1:11" x14ac:dyDescent="0.35">
      <c r="A109" s="1">
        <v>1</v>
      </c>
      <c r="B109" s="1">
        <v>26</v>
      </c>
      <c r="D109" s="1">
        <v>4</v>
      </c>
      <c r="E109" s="1" t="s">
        <v>12</v>
      </c>
      <c r="F109" s="1">
        <v>-312.01900000000001</v>
      </c>
      <c r="G109" s="1">
        <v>-194.27</v>
      </c>
      <c r="H109" s="1">
        <v>-4.9160000000000004</v>
      </c>
      <c r="I109" s="1">
        <v>-7.6999999999999999E-2</v>
      </c>
      <c r="J109" s="1">
        <v>-0.245</v>
      </c>
      <c r="K109" s="1">
        <v>-0.36</v>
      </c>
    </row>
    <row r="110" spans="1:11" x14ac:dyDescent="0.35">
      <c r="A110" s="1">
        <v>1</v>
      </c>
      <c r="B110" s="1">
        <v>26</v>
      </c>
      <c r="D110" s="1">
        <v>3</v>
      </c>
      <c r="E110" s="1" t="s">
        <v>9</v>
      </c>
      <c r="F110" s="1">
        <v>18.552</v>
      </c>
      <c r="G110" s="1">
        <v>11.541</v>
      </c>
      <c r="H110" s="1">
        <v>164.51400000000001</v>
      </c>
      <c r="I110" s="1">
        <v>4.1340000000000003</v>
      </c>
      <c r="J110" s="1">
        <v>8.2059999999999995</v>
      </c>
      <c r="K110" s="1">
        <v>12.073</v>
      </c>
    </row>
    <row r="111" spans="1:11" x14ac:dyDescent="0.35">
      <c r="A111" s="1">
        <v>1</v>
      </c>
      <c r="B111" s="1">
        <v>26</v>
      </c>
      <c r="D111" s="1">
        <v>3</v>
      </c>
      <c r="E111" s="1" t="s">
        <v>10</v>
      </c>
      <c r="F111" s="1">
        <v>-17.263999999999999</v>
      </c>
      <c r="G111" s="1">
        <v>-10.73</v>
      </c>
      <c r="H111" s="1">
        <v>-142.54599999999999</v>
      </c>
      <c r="I111" s="1">
        <v>-4.45</v>
      </c>
      <c r="J111" s="1">
        <v>-7.2670000000000003</v>
      </c>
      <c r="K111" s="1">
        <v>-10.691000000000001</v>
      </c>
    </row>
    <row r="112" spans="1:11" x14ac:dyDescent="0.35">
      <c r="A112" s="1">
        <v>1</v>
      </c>
      <c r="B112" s="1">
        <v>26</v>
      </c>
      <c r="D112" s="1">
        <v>3</v>
      </c>
      <c r="E112" s="1" t="s">
        <v>11</v>
      </c>
      <c r="F112" s="1">
        <v>11.192</v>
      </c>
      <c r="G112" s="1">
        <v>6.96</v>
      </c>
      <c r="H112" s="1">
        <v>95.882999999999996</v>
      </c>
      <c r="I112" s="1">
        <v>2.6669999999999998</v>
      </c>
      <c r="J112" s="1">
        <v>4.835</v>
      </c>
      <c r="K112" s="1">
        <v>7.1139999999999999</v>
      </c>
    </row>
    <row r="113" spans="1:11" x14ac:dyDescent="0.35">
      <c r="A113" s="1">
        <v>1</v>
      </c>
      <c r="B113" s="1">
        <v>26</v>
      </c>
      <c r="D113" s="1">
        <v>3</v>
      </c>
      <c r="E113" s="1" t="s">
        <v>12</v>
      </c>
      <c r="F113" s="1">
        <v>-505.79399999999998</v>
      </c>
      <c r="G113" s="1">
        <v>-314.68799999999999</v>
      </c>
      <c r="H113" s="1">
        <v>-5.7930000000000001</v>
      </c>
      <c r="I113" s="1">
        <v>-8.1000000000000003E-2</v>
      </c>
      <c r="J113" s="1">
        <v>-0.28999999999999998</v>
      </c>
      <c r="K113" s="1">
        <v>-0.42599999999999999</v>
      </c>
    </row>
    <row r="114" spans="1:11" x14ac:dyDescent="0.35">
      <c r="A114" s="1">
        <v>1</v>
      </c>
      <c r="B114" s="1">
        <v>26</v>
      </c>
      <c r="D114" s="1">
        <v>2</v>
      </c>
      <c r="E114" s="1" t="s">
        <v>9</v>
      </c>
      <c r="F114" s="1">
        <v>14.48</v>
      </c>
      <c r="G114" s="1">
        <v>9.0619999999999994</v>
      </c>
      <c r="H114" s="1">
        <v>186.97300000000001</v>
      </c>
      <c r="I114" s="1">
        <v>2.8690000000000002</v>
      </c>
      <c r="J114" s="1">
        <v>9.0239999999999991</v>
      </c>
      <c r="K114" s="1">
        <v>13.276</v>
      </c>
    </row>
    <row r="115" spans="1:11" x14ac:dyDescent="0.35">
      <c r="A115" s="1">
        <v>1</v>
      </c>
      <c r="B115" s="1">
        <v>26</v>
      </c>
      <c r="D115" s="1">
        <v>2</v>
      </c>
      <c r="E115" s="1" t="s">
        <v>10</v>
      </c>
      <c r="F115" s="1">
        <v>-12.946</v>
      </c>
      <c r="G115" s="1">
        <v>-8.1150000000000002</v>
      </c>
      <c r="H115" s="1">
        <v>-180.96</v>
      </c>
      <c r="I115" s="1">
        <v>-5.4790000000000001</v>
      </c>
      <c r="J115" s="1">
        <v>-9.0839999999999996</v>
      </c>
      <c r="K115" s="1">
        <v>-13.365</v>
      </c>
    </row>
    <row r="116" spans="1:11" x14ac:dyDescent="0.35">
      <c r="A116" s="1">
        <v>1</v>
      </c>
      <c r="B116" s="1">
        <v>26</v>
      </c>
      <c r="D116" s="1">
        <v>2</v>
      </c>
      <c r="E116" s="1" t="s">
        <v>11</v>
      </c>
      <c r="F116" s="1">
        <v>8.57</v>
      </c>
      <c r="G116" s="1">
        <v>5.3680000000000003</v>
      </c>
      <c r="H116" s="1">
        <v>114.925</v>
      </c>
      <c r="I116" s="1">
        <v>2.5209999999999999</v>
      </c>
      <c r="J116" s="1">
        <v>5.6589999999999998</v>
      </c>
      <c r="K116" s="1">
        <v>8.3249999999999993</v>
      </c>
    </row>
    <row r="117" spans="1:11" x14ac:dyDescent="0.35">
      <c r="A117" s="1">
        <v>1</v>
      </c>
      <c r="B117" s="1">
        <v>26</v>
      </c>
      <c r="D117" s="1">
        <v>2</v>
      </c>
      <c r="E117" s="1" t="s">
        <v>12</v>
      </c>
      <c r="F117" s="1">
        <v>-704.09500000000003</v>
      </c>
      <c r="G117" s="1">
        <v>-437.887</v>
      </c>
      <c r="H117" s="1">
        <v>-3.97</v>
      </c>
      <c r="I117" s="1">
        <v>-0.14000000000000001</v>
      </c>
      <c r="J117" s="1">
        <v>-0.21099999999999999</v>
      </c>
      <c r="K117" s="1">
        <v>-0.31</v>
      </c>
    </row>
    <row r="118" spans="1:11" x14ac:dyDescent="0.35">
      <c r="A118" s="1">
        <v>1</v>
      </c>
      <c r="B118" s="1">
        <v>26</v>
      </c>
      <c r="D118" s="1">
        <v>1</v>
      </c>
      <c r="E118" s="1" t="s">
        <v>9</v>
      </c>
      <c r="F118" s="1">
        <v>5.9169999999999998</v>
      </c>
      <c r="G118" s="1">
        <v>3.7549999999999999</v>
      </c>
      <c r="H118" s="1">
        <v>166.74100000000001</v>
      </c>
      <c r="I118" s="1">
        <v>-8.9359999999999999</v>
      </c>
      <c r="J118" s="1">
        <v>7.1459999999999999</v>
      </c>
      <c r="K118" s="1">
        <v>10.513</v>
      </c>
    </row>
    <row r="119" spans="1:11" x14ac:dyDescent="0.35">
      <c r="A119" s="1">
        <v>1</v>
      </c>
      <c r="B119" s="1">
        <v>26</v>
      </c>
      <c r="D119" s="1">
        <v>1</v>
      </c>
      <c r="E119" s="1" t="s">
        <v>10</v>
      </c>
      <c r="F119" s="1">
        <v>-3.9140000000000001</v>
      </c>
      <c r="G119" s="1">
        <v>-2.4809999999999999</v>
      </c>
      <c r="H119" s="1">
        <v>-276.26299999999998</v>
      </c>
      <c r="I119" s="1">
        <v>10.236000000000001</v>
      </c>
      <c r="J119" s="1">
        <v>-12.298</v>
      </c>
      <c r="K119" s="1">
        <v>-18.093</v>
      </c>
    </row>
    <row r="120" spans="1:11" x14ac:dyDescent="0.35">
      <c r="A120" s="1">
        <v>1</v>
      </c>
      <c r="B120" s="1">
        <v>26</v>
      </c>
      <c r="D120" s="1">
        <v>1</v>
      </c>
      <c r="E120" s="1" t="s">
        <v>11</v>
      </c>
      <c r="F120" s="1">
        <v>2.7309999999999999</v>
      </c>
      <c r="G120" s="1">
        <v>1.732</v>
      </c>
      <c r="H120" s="1">
        <v>123.038</v>
      </c>
      <c r="I120" s="1">
        <v>-5.3209999999999997</v>
      </c>
      <c r="J120" s="1">
        <v>5.4009999999999998</v>
      </c>
      <c r="K120" s="1">
        <v>7.9459999999999997</v>
      </c>
    </row>
    <row r="121" spans="1:11" x14ac:dyDescent="0.35">
      <c r="A121" s="1">
        <v>1</v>
      </c>
      <c r="B121" s="1">
        <v>26</v>
      </c>
      <c r="D121" s="1">
        <v>1</v>
      </c>
      <c r="E121" s="1" t="s">
        <v>12</v>
      </c>
      <c r="F121" s="1">
        <v>-839.04200000000003</v>
      </c>
      <c r="G121" s="1">
        <v>-525.60799999999995</v>
      </c>
      <c r="H121" s="1">
        <v>-3.6320000000000001</v>
      </c>
      <c r="I121" s="1">
        <v>-0.14199999999999999</v>
      </c>
      <c r="J121" s="1">
        <v>-0.19600000000000001</v>
      </c>
      <c r="K121" s="1">
        <v>-0.28799999999999998</v>
      </c>
    </row>
    <row r="122" spans="1:11" x14ac:dyDescent="0.35">
      <c r="A122" s="1">
        <v>1</v>
      </c>
      <c r="B122" s="1">
        <v>27</v>
      </c>
      <c r="D122" s="1">
        <v>5</v>
      </c>
      <c r="E122" s="1" t="s">
        <v>9</v>
      </c>
      <c r="F122" s="1">
        <v>34.478000000000002</v>
      </c>
      <c r="G122" s="1">
        <v>21.51</v>
      </c>
      <c r="H122" s="1">
        <v>26.382999999999999</v>
      </c>
      <c r="I122" s="1">
        <v>1.7170000000000001</v>
      </c>
      <c r="J122" s="1">
        <v>1.486</v>
      </c>
      <c r="K122" s="1">
        <v>2.1869999999999998</v>
      </c>
    </row>
    <row r="123" spans="1:11" x14ac:dyDescent="0.35">
      <c r="A123" s="1">
        <v>1</v>
      </c>
      <c r="B123" s="1">
        <v>27</v>
      </c>
      <c r="D123" s="1">
        <v>5</v>
      </c>
      <c r="E123" s="1" t="s">
        <v>10</v>
      </c>
      <c r="F123" s="1">
        <v>-32.494999999999997</v>
      </c>
      <c r="G123" s="1">
        <v>-20.253</v>
      </c>
      <c r="H123" s="1">
        <v>-23.751999999999999</v>
      </c>
      <c r="I123" s="1">
        <v>-1.7170000000000001</v>
      </c>
      <c r="J123" s="1">
        <v>-1.3480000000000001</v>
      </c>
      <c r="K123" s="1">
        <v>-1.9830000000000001</v>
      </c>
    </row>
    <row r="124" spans="1:11" x14ac:dyDescent="0.35">
      <c r="A124" s="1">
        <v>1</v>
      </c>
      <c r="B124" s="1">
        <v>27</v>
      </c>
      <c r="D124" s="1">
        <v>5</v>
      </c>
      <c r="E124" s="1" t="s">
        <v>11</v>
      </c>
      <c r="F124" s="1">
        <v>20.928999999999998</v>
      </c>
      <c r="G124" s="1">
        <v>13.051</v>
      </c>
      <c r="H124" s="1">
        <v>15.663</v>
      </c>
      <c r="I124" s="1">
        <v>1.073</v>
      </c>
      <c r="J124" s="1">
        <v>0.88600000000000001</v>
      </c>
      <c r="K124" s="1">
        <v>1.3029999999999999</v>
      </c>
    </row>
    <row r="125" spans="1:11" x14ac:dyDescent="0.35">
      <c r="A125" s="1">
        <v>1</v>
      </c>
      <c r="B125" s="1">
        <v>27</v>
      </c>
      <c r="D125" s="1">
        <v>5</v>
      </c>
      <c r="E125" s="1" t="s">
        <v>12</v>
      </c>
      <c r="F125" s="1">
        <v>-61.584000000000003</v>
      </c>
      <c r="G125" s="1">
        <v>-38.448999999999998</v>
      </c>
      <c r="H125" s="1">
        <v>-15.754</v>
      </c>
      <c r="I125" s="1">
        <v>-1.0469999999999999</v>
      </c>
      <c r="J125" s="1">
        <v>-0.88900000000000001</v>
      </c>
      <c r="K125" s="1">
        <v>-1.3080000000000001</v>
      </c>
    </row>
    <row r="126" spans="1:11" x14ac:dyDescent="0.35">
      <c r="A126" s="1">
        <v>1</v>
      </c>
      <c r="B126" s="1">
        <v>27</v>
      </c>
      <c r="D126" s="1">
        <v>4</v>
      </c>
      <c r="E126" s="1" t="s">
        <v>9</v>
      </c>
      <c r="F126" s="1">
        <v>29.98</v>
      </c>
      <c r="G126" s="1">
        <v>18.648</v>
      </c>
      <c r="H126" s="1">
        <v>46.465000000000003</v>
      </c>
      <c r="I126" s="1">
        <v>1.5720000000000001</v>
      </c>
      <c r="J126" s="1">
        <v>2.427</v>
      </c>
      <c r="K126" s="1">
        <v>3.57</v>
      </c>
    </row>
    <row r="127" spans="1:11" x14ac:dyDescent="0.35">
      <c r="A127" s="1">
        <v>1</v>
      </c>
      <c r="B127" s="1">
        <v>27</v>
      </c>
      <c r="D127" s="1">
        <v>4</v>
      </c>
      <c r="E127" s="1" t="s">
        <v>10</v>
      </c>
      <c r="F127" s="1">
        <v>-29.530999999999999</v>
      </c>
      <c r="G127" s="1">
        <v>-18.373999999999999</v>
      </c>
      <c r="H127" s="1">
        <v>-42.613</v>
      </c>
      <c r="I127" s="1">
        <v>-1.5820000000000001</v>
      </c>
      <c r="J127" s="1">
        <v>-2.2490000000000001</v>
      </c>
      <c r="K127" s="1">
        <v>-3.3090000000000002</v>
      </c>
    </row>
    <row r="128" spans="1:11" x14ac:dyDescent="0.35">
      <c r="A128" s="1">
        <v>1</v>
      </c>
      <c r="B128" s="1">
        <v>27</v>
      </c>
      <c r="D128" s="1">
        <v>4</v>
      </c>
      <c r="E128" s="1" t="s">
        <v>11</v>
      </c>
      <c r="F128" s="1">
        <v>18.597000000000001</v>
      </c>
      <c r="G128" s="1">
        <v>11.569000000000001</v>
      </c>
      <c r="H128" s="1">
        <v>27.832000000000001</v>
      </c>
      <c r="I128" s="1">
        <v>0.98399999999999999</v>
      </c>
      <c r="J128" s="1">
        <v>1.4610000000000001</v>
      </c>
      <c r="K128" s="1">
        <v>2.15</v>
      </c>
    </row>
    <row r="129" spans="1:11" x14ac:dyDescent="0.35">
      <c r="A129" s="1">
        <v>1</v>
      </c>
      <c r="B129" s="1">
        <v>27</v>
      </c>
      <c r="D129" s="1">
        <v>4</v>
      </c>
      <c r="E129" s="1" t="s">
        <v>12</v>
      </c>
      <c r="F129" s="1">
        <v>-163.637</v>
      </c>
      <c r="G129" s="1">
        <v>-101.928</v>
      </c>
      <c r="H129" s="1">
        <v>-57.268999999999998</v>
      </c>
      <c r="I129" s="1">
        <v>-2.8690000000000002</v>
      </c>
      <c r="J129" s="1">
        <v>-3.15</v>
      </c>
      <c r="K129" s="1">
        <v>-4.6349999999999998</v>
      </c>
    </row>
    <row r="130" spans="1:11" x14ac:dyDescent="0.35">
      <c r="A130" s="1">
        <v>1</v>
      </c>
      <c r="B130" s="1">
        <v>27</v>
      </c>
      <c r="D130" s="1">
        <v>3</v>
      </c>
      <c r="E130" s="1" t="s">
        <v>9</v>
      </c>
      <c r="F130" s="1">
        <v>28.367000000000001</v>
      </c>
      <c r="G130" s="1">
        <v>17.643000000000001</v>
      </c>
      <c r="H130" s="1">
        <v>63.67</v>
      </c>
      <c r="I130" s="1">
        <v>1.607</v>
      </c>
      <c r="J130" s="1">
        <v>3.202</v>
      </c>
      <c r="K130" s="1">
        <v>4.7110000000000003</v>
      </c>
    </row>
    <row r="131" spans="1:11" x14ac:dyDescent="0.35">
      <c r="A131" s="1">
        <v>1</v>
      </c>
      <c r="B131" s="1">
        <v>27</v>
      </c>
      <c r="D131" s="1">
        <v>3</v>
      </c>
      <c r="E131" s="1" t="s">
        <v>10</v>
      </c>
      <c r="F131" s="1">
        <v>-27.501000000000001</v>
      </c>
      <c r="G131" s="1">
        <v>-17.085999999999999</v>
      </c>
      <c r="H131" s="1">
        <v>-60.587000000000003</v>
      </c>
      <c r="I131" s="1">
        <v>-1.698</v>
      </c>
      <c r="J131" s="1">
        <v>-3.0760000000000001</v>
      </c>
      <c r="K131" s="1">
        <v>-4.5250000000000004</v>
      </c>
    </row>
    <row r="132" spans="1:11" x14ac:dyDescent="0.35">
      <c r="A132" s="1">
        <v>1</v>
      </c>
      <c r="B132" s="1">
        <v>27</v>
      </c>
      <c r="D132" s="1">
        <v>3</v>
      </c>
      <c r="E132" s="1" t="s">
        <v>11</v>
      </c>
      <c r="F132" s="1">
        <v>17.459</v>
      </c>
      <c r="G132" s="1">
        <v>10.853</v>
      </c>
      <c r="H132" s="1">
        <v>38.826999999999998</v>
      </c>
      <c r="I132" s="1">
        <v>1.032</v>
      </c>
      <c r="J132" s="1">
        <v>1.962</v>
      </c>
      <c r="K132" s="1">
        <v>2.8860000000000001</v>
      </c>
    </row>
    <row r="133" spans="1:11" x14ac:dyDescent="0.35">
      <c r="A133" s="1">
        <v>1</v>
      </c>
      <c r="B133" s="1">
        <v>27</v>
      </c>
      <c r="D133" s="1">
        <v>3</v>
      </c>
      <c r="E133" s="1" t="s">
        <v>12</v>
      </c>
      <c r="F133" s="1">
        <v>-262.94200000000001</v>
      </c>
      <c r="G133" s="1">
        <v>-163.679</v>
      </c>
      <c r="H133" s="1">
        <v>-120.48399999999999</v>
      </c>
      <c r="I133" s="1">
        <v>-4.5419999999999998</v>
      </c>
      <c r="J133" s="1">
        <v>-6.4359999999999999</v>
      </c>
      <c r="K133" s="1">
        <v>-9.468</v>
      </c>
    </row>
    <row r="134" spans="1:11" x14ac:dyDescent="0.35">
      <c r="A134" s="1">
        <v>1</v>
      </c>
      <c r="B134" s="1">
        <v>27</v>
      </c>
      <c r="D134" s="1">
        <v>2</v>
      </c>
      <c r="E134" s="1" t="s">
        <v>9</v>
      </c>
      <c r="F134" s="1">
        <v>23.747</v>
      </c>
      <c r="G134" s="1">
        <v>14.882</v>
      </c>
      <c r="H134" s="1">
        <v>76.034999999999997</v>
      </c>
      <c r="I134" s="1">
        <v>1.0209999999999999</v>
      </c>
      <c r="J134" s="1">
        <v>3.681</v>
      </c>
      <c r="K134" s="1">
        <v>5.4160000000000004</v>
      </c>
    </row>
    <row r="135" spans="1:11" x14ac:dyDescent="0.35">
      <c r="A135" s="1">
        <v>1</v>
      </c>
      <c r="B135" s="1">
        <v>27</v>
      </c>
      <c r="D135" s="1">
        <v>2</v>
      </c>
      <c r="E135" s="1" t="s">
        <v>10</v>
      </c>
      <c r="F135" s="1">
        <v>-20.85</v>
      </c>
      <c r="G135" s="1">
        <v>-13.212</v>
      </c>
      <c r="H135" s="1">
        <v>-77.405000000000001</v>
      </c>
      <c r="I135" s="1">
        <v>-1.294</v>
      </c>
      <c r="J135" s="1">
        <v>-3.79</v>
      </c>
      <c r="K135" s="1">
        <v>-5.5759999999999996</v>
      </c>
    </row>
    <row r="136" spans="1:11" x14ac:dyDescent="0.35">
      <c r="A136" s="1">
        <v>1</v>
      </c>
      <c r="B136" s="1">
        <v>27</v>
      </c>
      <c r="D136" s="1">
        <v>2</v>
      </c>
      <c r="E136" s="1" t="s">
        <v>11</v>
      </c>
      <c r="F136" s="1">
        <v>13.936999999999999</v>
      </c>
      <c r="G136" s="1">
        <v>8.7789999999999999</v>
      </c>
      <c r="H136" s="1">
        <v>47.948</v>
      </c>
      <c r="I136" s="1">
        <v>0.71799999999999997</v>
      </c>
      <c r="J136" s="1">
        <v>2.335</v>
      </c>
      <c r="K136" s="1">
        <v>3.4350000000000001</v>
      </c>
    </row>
    <row r="137" spans="1:11" x14ac:dyDescent="0.35">
      <c r="A137" s="1">
        <v>1</v>
      </c>
      <c r="B137" s="1">
        <v>27</v>
      </c>
      <c r="D137" s="1">
        <v>2</v>
      </c>
      <c r="E137" s="1" t="s">
        <v>12</v>
      </c>
      <c r="F137" s="1">
        <v>-358.18299999999999</v>
      </c>
      <c r="G137" s="1">
        <v>-222.941</v>
      </c>
      <c r="H137" s="1">
        <v>-201.69900000000001</v>
      </c>
      <c r="I137" s="1">
        <v>-5.91</v>
      </c>
      <c r="J137" s="1">
        <v>-10.509</v>
      </c>
      <c r="K137" s="1">
        <v>-15.461</v>
      </c>
    </row>
    <row r="138" spans="1:11" x14ac:dyDescent="0.35">
      <c r="A138" s="1">
        <v>1</v>
      </c>
      <c r="B138" s="1">
        <v>27</v>
      </c>
      <c r="D138" s="1">
        <v>1</v>
      </c>
      <c r="E138" s="1" t="s">
        <v>9</v>
      </c>
      <c r="F138" s="1">
        <v>10.44</v>
      </c>
      <c r="G138" s="1">
        <v>6.7240000000000002</v>
      </c>
      <c r="H138" s="1">
        <v>61.591000000000001</v>
      </c>
      <c r="I138" s="1">
        <v>-2.48</v>
      </c>
      <c r="J138" s="1">
        <v>2.7189999999999999</v>
      </c>
      <c r="K138" s="1">
        <v>4</v>
      </c>
    </row>
    <row r="139" spans="1:11" x14ac:dyDescent="0.35">
      <c r="A139" s="1">
        <v>1</v>
      </c>
      <c r="B139" s="1">
        <v>27</v>
      </c>
      <c r="D139" s="1">
        <v>1</v>
      </c>
      <c r="E139" s="1" t="s">
        <v>10</v>
      </c>
      <c r="F139" s="1">
        <v>-5.4450000000000003</v>
      </c>
      <c r="G139" s="1">
        <v>-3.5049999999999999</v>
      </c>
      <c r="H139" s="1">
        <v>-76.36</v>
      </c>
      <c r="I139" s="1">
        <v>2.6059999999999999</v>
      </c>
      <c r="J139" s="1">
        <v>-3.42</v>
      </c>
      <c r="K139" s="1">
        <v>-5.0309999999999997</v>
      </c>
    </row>
    <row r="140" spans="1:11" x14ac:dyDescent="0.35">
      <c r="A140" s="1">
        <v>1</v>
      </c>
      <c r="B140" s="1">
        <v>27</v>
      </c>
      <c r="D140" s="1">
        <v>1</v>
      </c>
      <c r="E140" s="1" t="s">
        <v>11</v>
      </c>
      <c r="F140" s="1">
        <v>4.4130000000000003</v>
      </c>
      <c r="G140" s="1">
        <v>2.8410000000000002</v>
      </c>
      <c r="H140" s="1">
        <v>38.319000000000003</v>
      </c>
      <c r="I140" s="1">
        <v>-1.4119999999999999</v>
      </c>
      <c r="J140" s="1">
        <v>1.7050000000000001</v>
      </c>
      <c r="K140" s="1">
        <v>2.5089999999999999</v>
      </c>
    </row>
    <row r="141" spans="1:11" x14ac:dyDescent="0.35">
      <c r="A141" s="1">
        <v>1</v>
      </c>
      <c r="B141" s="1">
        <v>27</v>
      </c>
      <c r="D141" s="1">
        <v>1</v>
      </c>
      <c r="E141" s="1" t="s">
        <v>12</v>
      </c>
      <c r="F141" s="1">
        <v>-420.291</v>
      </c>
      <c r="G141" s="1">
        <v>-263.01100000000002</v>
      </c>
      <c r="H141" s="1">
        <v>-286.08300000000003</v>
      </c>
      <c r="I141" s="1">
        <v>-5.3239999999999998</v>
      </c>
      <c r="J141" s="1">
        <v>-14.507</v>
      </c>
      <c r="K141" s="1">
        <v>-21.343</v>
      </c>
    </row>
    <row r="142" spans="1:11" x14ac:dyDescent="0.35">
      <c r="A142" s="1">
        <v>2</v>
      </c>
      <c r="B142" s="1">
        <v>14</v>
      </c>
      <c r="D142" s="1">
        <v>5</v>
      </c>
      <c r="E142" s="1" t="s">
        <v>9</v>
      </c>
      <c r="F142" s="1">
        <v>-17.225000000000001</v>
      </c>
      <c r="G142" s="1">
        <v>-10.471</v>
      </c>
      <c r="H142" s="1">
        <v>6.2089999999999996</v>
      </c>
      <c r="I142" s="1">
        <v>0.1</v>
      </c>
      <c r="J142" s="1">
        <v>6.9000000000000006E-2</v>
      </c>
      <c r="K142" s="1">
        <v>0.10100000000000001</v>
      </c>
    </row>
    <row r="143" spans="1:11" x14ac:dyDescent="0.35">
      <c r="A143" s="1">
        <v>2</v>
      </c>
      <c r="B143" s="1">
        <v>14</v>
      </c>
      <c r="D143" s="1">
        <v>5</v>
      </c>
      <c r="E143" s="1" t="s">
        <v>10</v>
      </c>
      <c r="F143" s="1">
        <v>12.605</v>
      </c>
      <c r="G143" s="1">
        <v>7.6970000000000001</v>
      </c>
      <c r="H143" s="1">
        <v>-2.169</v>
      </c>
      <c r="I143" s="1">
        <v>-0.14000000000000001</v>
      </c>
      <c r="J143" s="1">
        <v>0</v>
      </c>
      <c r="K143" s="1">
        <v>0</v>
      </c>
    </row>
    <row r="144" spans="1:11" x14ac:dyDescent="0.35">
      <c r="A144" s="1">
        <v>2</v>
      </c>
      <c r="B144" s="1">
        <v>14</v>
      </c>
      <c r="D144" s="1">
        <v>5</v>
      </c>
      <c r="E144" s="1" t="s">
        <v>11</v>
      </c>
      <c r="F144" s="1">
        <v>-9.3219999999999992</v>
      </c>
      <c r="G144" s="1">
        <v>-5.6779999999999999</v>
      </c>
      <c r="H144" s="1">
        <v>2.2290000000000001</v>
      </c>
      <c r="I144" s="1">
        <v>7.1999999999999995E-2</v>
      </c>
      <c r="J144" s="1">
        <v>2.1000000000000001E-2</v>
      </c>
      <c r="K144" s="1">
        <v>3.2000000000000001E-2</v>
      </c>
    </row>
    <row r="145" spans="1:11" x14ac:dyDescent="0.35">
      <c r="A145" s="1">
        <v>2</v>
      </c>
      <c r="B145" s="1">
        <v>14</v>
      </c>
      <c r="D145" s="1">
        <v>5</v>
      </c>
      <c r="E145" s="1" t="s">
        <v>12</v>
      </c>
      <c r="F145" s="1">
        <v>-24.353000000000002</v>
      </c>
      <c r="G145" s="1">
        <v>-14.795</v>
      </c>
      <c r="H145" s="1">
        <v>2.5390000000000001</v>
      </c>
      <c r="I145" s="1">
        <v>4.1000000000000002E-2</v>
      </c>
      <c r="J145" s="1">
        <v>2.8000000000000001E-2</v>
      </c>
      <c r="K145" s="1">
        <v>4.1000000000000002E-2</v>
      </c>
    </row>
    <row r="146" spans="1:11" x14ac:dyDescent="0.35">
      <c r="A146" s="1">
        <v>2</v>
      </c>
      <c r="B146" s="1">
        <v>14</v>
      </c>
      <c r="D146" s="1">
        <v>4</v>
      </c>
      <c r="E146" s="1" t="s">
        <v>9</v>
      </c>
      <c r="F146" s="1">
        <v>-9.2289999999999992</v>
      </c>
      <c r="G146" s="1">
        <v>-5.6790000000000003</v>
      </c>
      <c r="H146" s="1">
        <v>10.177</v>
      </c>
      <c r="I146" s="1">
        <v>0.13600000000000001</v>
      </c>
      <c r="J146" s="1">
        <v>0.11700000000000001</v>
      </c>
      <c r="K146" s="1">
        <v>0.17199999999999999</v>
      </c>
    </row>
    <row r="147" spans="1:11" x14ac:dyDescent="0.35">
      <c r="A147" s="1">
        <v>2</v>
      </c>
      <c r="B147" s="1">
        <v>14</v>
      </c>
      <c r="D147" s="1">
        <v>4</v>
      </c>
      <c r="E147" s="1" t="s">
        <v>10</v>
      </c>
      <c r="F147" s="1">
        <v>10.394</v>
      </c>
      <c r="G147" s="1">
        <v>6.3780000000000001</v>
      </c>
      <c r="H147" s="1">
        <v>-3.6829999999999998</v>
      </c>
      <c r="I147" s="1">
        <v>-0.13800000000000001</v>
      </c>
      <c r="J147" s="1">
        <v>-3.2000000000000001E-2</v>
      </c>
      <c r="K147" s="1">
        <v>-4.8000000000000001E-2</v>
      </c>
    </row>
    <row r="148" spans="1:11" x14ac:dyDescent="0.35">
      <c r="A148" s="1">
        <v>2</v>
      </c>
      <c r="B148" s="1">
        <v>14</v>
      </c>
      <c r="D148" s="1">
        <v>4</v>
      </c>
      <c r="E148" s="1" t="s">
        <v>11</v>
      </c>
      <c r="F148" s="1">
        <v>-6.1319999999999997</v>
      </c>
      <c r="G148" s="1">
        <v>-3.7679999999999998</v>
      </c>
      <c r="H148" s="1">
        <v>4.1529999999999996</v>
      </c>
      <c r="I148" s="1">
        <v>8.1000000000000003E-2</v>
      </c>
      <c r="J148" s="1">
        <v>4.7E-2</v>
      </c>
      <c r="K148" s="1">
        <v>6.9000000000000006E-2</v>
      </c>
    </row>
    <row r="149" spans="1:11" x14ac:dyDescent="0.35">
      <c r="A149" s="1">
        <v>2</v>
      </c>
      <c r="B149" s="1">
        <v>14</v>
      </c>
      <c r="D149" s="1">
        <v>4</v>
      </c>
      <c r="E149" s="1" t="s">
        <v>12</v>
      </c>
      <c r="F149" s="1">
        <v>-52.787999999999997</v>
      </c>
      <c r="G149" s="1">
        <v>-32.218000000000004</v>
      </c>
      <c r="H149" s="1">
        <v>6.8209999999999997</v>
      </c>
      <c r="I149" s="1">
        <v>8.4000000000000005E-2</v>
      </c>
      <c r="J149" s="1">
        <v>7.6999999999999999E-2</v>
      </c>
      <c r="K149" s="1">
        <v>0.113</v>
      </c>
    </row>
    <row r="150" spans="1:11" x14ac:dyDescent="0.35">
      <c r="A150" s="1">
        <v>2</v>
      </c>
      <c r="B150" s="1">
        <v>14</v>
      </c>
      <c r="D150" s="1">
        <v>3</v>
      </c>
      <c r="E150" s="1" t="s">
        <v>9</v>
      </c>
      <c r="F150" s="1">
        <v>-10.894</v>
      </c>
      <c r="G150" s="1">
        <v>-6.6710000000000003</v>
      </c>
      <c r="H150" s="1">
        <v>12.236000000000001</v>
      </c>
      <c r="I150" s="1">
        <v>0.14599999999999999</v>
      </c>
      <c r="J150" s="1">
        <v>0.14000000000000001</v>
      </c>
      <c r="K150" s="1">
        <v>0.20599999999999999</v>
      </c>
    </row>
    <row r="151" spans="1:11" x14ac:dyDescent="0.35">
      <c r="A151" s="1">
        <v>2</v>
      </c>
      <c r="B151" s="1">
        <v>14</v>
      </c>
      <c r="D151" s="1">
        <v>3</v>
      </c>
      <c r="E151" s="1" t="s">
        <v>10</v>
      </c>
      <c r="F151" s="1">
        <v>10.308</v>
      </c>
      <c r="G151" s="1">
        <v>6.3179999999999996</v>
      </c>
      <c r="H151" s="1">
        <v>-7.4509999999999996</v>
      </c>
      <c r="I151" s="1">
        <v>-0.15</v>
      </c>
      <c r="J151" s="1">
        <v>-8.3000000000000004E-2</v>
      </c>
      <c r="K151" s="1">
        <v>-0.122</v>
      </c>
    </row>
    <row r="152" spans="1:11" x14ac:dyDescent="0.35">
      <c r="A152" s="1">
        <v>2</v>
      </c>
      <c r="B152" s="1">
        <v>14</v>
      </c>
      <c r="D152" s="1">
        <v>3</v>
      </c>
      <c r="E152" s="1" t="s">
        <v>11</v>
      </c>
      <c r="F152" s="1">
        <v>-6.6260000000000003</v>
      </c>
      <c r="G152" s="1">
        <v>-4.0590000000000002</v>
      </c>
      <c r="H152" s="1">
        <v>6.0759999999999996</v>
      </c>
      <c r="I152" s="1">
        <v>8.8999999999999996E-2</v>
      </c>
      <c r="J152" s="1">
        <v>7.0000000000000007E-2</v>
      </c>
      <c r="K152" s="1">
        <v>0.10199999999999999</v>
      </c>
    </row>
    <row r="153" spans="1:11" x14ac:dyDescent="0.35">
      <c r="A153" s="1">
        <v>2</v>
      </c>
      <c r="B153" s="1">
        <v>14</v>
      </c>
      <c r="D153" s="1">
        <v>3</v>
      </c>
      <c r="E153" s="1" t="s">
        <v>12</v>
      </c>
      <c r="F153" s="1">
        <v>-81.066999999999993</v>
      </c>
      <c r="G153" s="1">
        <v>-49.546999999999997</v>
      </c>
      <c r="H153" s="1">
        <v>12.956</v>
      </c>
      <c r="I153" s="1">
        <v>0.124</v>
      </c>
      <c r="J153" s="1">
        <v>0.14899999999999999</v>
      </c>
      <c r="K153" s="1">
        <v>0.219</v>
      </c>
    </row>
    <row r="154" spans="1:11" x14ac:dyDescent="0.35">
      <c r="A154" s="1">
        <v>2</v>
      </c>
      <c r="B154" s="1">
        <v>14</v>
      </c>
      <c r="D154" s="1">
        <v>2</v>
      </c>
      <c r="E154" s="1" t="s">
        <v>9</v>
      </c>
      <c r="F154" s="1">
        <v>-11.055</v>
      </c>
      <c r="G154" s="1">
        <v>-6.7729999999999997</v>
      </c>
      <c r="H154" s="1">
        <v>11.417</v>
      </c>
      <c r="I154" s="1">
        <v>0.158</v>
      </c>
      <c r="J154" s="1">
        <v>0.129</v>
      </c>
      <c r="K154" s="1">
        <v>0.19</v>
      </c>
    </row>
    <row r="155" spans="1:11" x14ac:dyDescent="0.35">
      <c r="A155" s="1">
        <v>2</v>
      </c>
      <c r="B155" s="1">
        <v>14</v>
      </c>
      <c r="D155" s="1">
        <v>2</v>
      </c>
      <c r="E155" s="1" t="s">
        <v>10</v>
      </c>
      <c r="F155" s="1">
        <v>12.41</v>
      </c>
      <c r="G155" s="1">
        <v>7.6059999999999999</v>
      </c>
      <c r="H155" s="1">
        <v>-7.7910000000000004</v>
      </c>
      <c r="I155" s="1">
        <v>-0.33600000000000002</v>
      </c>
      <c r="J155" s="1">
        <v>-7.3999999999999996E-2</v>
      </c>
      <c r="K155" s="1">
        <v>-0.109</v>
      </c>
    </row>
    <row r="156" spans="1:11" x14ac:dyDescent="0.35">
      <c r="A156" s="1">
        <v>2</v>
      </c>
      <c r="B156" s="1">
        <v>14</v>
      </c>
      <c r="D156" s="1">
        <v>2</v>
      </c>
      <c r="E156" s="1" t="s">
        <v>11</v>
      </c>
      <c r="F156" s="1">
        <v>-7.3330000000000002</v>
      </c>
      <c r="G156" s="1">
        <v>-4.4930000000000003</v>
      </c>
      <c r="H156" s="1">
        <v>5.9180000000000001</v>
      </c>
      <c r="I156" s="1">
        <v>0.14199999999999999</v>
      </c>
      <c r="J156" s="1">
        <v>6.4000000000000001E-2</v>
      </c>
      <c r="K156" s="1">
        <v>9.2999999999999999E-2</v>
      </c>
    </row>
    <row r="157" spans="1:11" x14ac:dyDescent="0.35">
      <c r="A157" s="1">
        <v>2</v>
      </c>
      <c r="B157" s="1">
        <v>14</v>
      </c>
      <c r="D157" s="1">
        <v>2</v>
      </c>
      <c r="E157" s="1" t="s">
        <v>12</v>
      </c>
      <c r="F157" s="1">
        <v>-109.34</v>
      </c>
      <c r="G157" s="1">
        <v>-66.870999999999995</v>
      </c>
      <c r="H157" s="1">
        <v>20.486999999999998</v>
      </c>
      <c r="I157" s="1">
        <v>0.16700000000000001</v>
      </c>
      <c r="J157" s="1">
        <v>0.23699999999999999</v>
      </c>
      <c r="K157" s="1">
        <v>0.34899999999999998</v>
      </c>
    </row>
    <row r="158" spans="1:11" x14ac:dyDescent="0.35">
      <c r="A158" s="1">
        <v>2</v>
      </c>
      <c r="B158" s="1">
        <v>14</v>
      </c>
      <c r="D158" s="1">
        <v>1</v>
      </c>
      <c r="E158" s="1" t="s">
        <v>9</v>
      </c>
      <c r="F158" s="1">
        <v>-8.2759999999999998</v>
      </c>
      <c r="G158" s="1">
        <v>-5.069</v>
      </c>
      <c r="H158" s="1">
        <v>13.268000000000001</v>
      </c>
      <c r="I158" s="1">
        <v>-0.4</v>
      </c>
      <c r="J158" s="1">
        <v>0.17</v>
      </c>
      <c r="K158" s="1">
        <v>0.25</v>
      </c>
    </row>
    <row r="159" spans="1:11" x14ac:dyDescent="0.35">
      <c r="A159" s="1">
        <v>2</v>
      </c>
      <c r="B159" s="1">
        <v>14</v>
      </c>
      <c r="D159" s="1">
        <v>1</v>
      </c>
      <c r="E159" s="1" t="s">
        <v>10</v>
      </c>
      <c r="F159" s="1">
        <v>3.976</v>
      </c>
      <c r="G159" s="1">
        <v>2.4340000000000002</v>
      </c>
      <c r="H159" s="1">
        <v>-40.97</v>
      </c>
      <c r="I159" s="1">
        <v>0.51200000000000001</v>
      </c>
      <c r="J159" s="1">
        <v>-0.503</v>
      </c>
      <c r="K159" s="1">
        <v>-0.73899999999999999</v>
      </c>
    </row>
    <row r="160" spans="1:11" x14ac:dyDescent="0.35">
      <c r="A160" s="1">
        <v>2</v>
      </c>
      <c r="B160" s="1">
        <v>14</v>
      </c>
      <c r="D160" s="1">
        <v>1</v>
      </c>
      <c r="E160" s="1" t="s">
        <v>11</v>
      </c>
      <c r="F160" s="1">
        <v>-3.4039999999999999</v>
      </c>
      <c r="G160" s="1">
        <v>-2.0840000000000001</v>
      </c>
      <c r="H160" s="1">
        <v>15.045999999999999</v>
      </c>
      <c r="I160" s="1">
        <v>-0.252</v>
      </c>
      <c r="J160" s="1">
        <v>0.187</v>
      </c>
      <c r="K160" s="1">
        <v>0.27500000000000002</v>
      </c>
    </row>
    <row r="161" spans="1:11" x14ac:dyDescent="0.35">
      <c r="A161" s="1">
        <v>2</v>
      </c>
      <c r="B161" s="1">
        <v>14</v>
      </c>
      <c r="D161" s="1">
        <v>1</v>
      </c>
      <c r="E161" s="1" t="s">
        <v>12</v>
      </c>
      <c r="F161" s="1">
        <v>-137.423</v>
      </c>
      <c r="G161" s="1">
        <v>-84.078000000000003</v>
      </c>
      <c r="H161" s="1">
        <v>28.855</v>
      </c>
      <c r="I161" s="1">
        <v>0.16</v>
      </c>
      <c r="J161" s="1">
        <v>0.33800000000000002</v>
      </c>
      <c r="K161" s="1">
        <v>0.498</v>
      </c>
    </row>
    <row r="162" spans="1:11" x14ac:dyDescent="0.35">
      <c r="A162" s="1">
        <v>2</v>
      </c>
      <c r="B162" s="1">
        <v>15</v>
      </c>
      <c r="D162" s="1">
        <v>5</v>
      </c>
      <c r="E162" s="1" t="s">
        <v>9</v>
      </c>
      <c r="F162" s="1">
        <v>5.2140000000000004</v>
      </c>
      <c r="G162" s="1">
        <v>3.1749999999999998</v>
      </c>
      <c r="H162" s="1">
        <v>12.026999999999999</v>
      </c>
      <c r="I162" s="1">
        <v>0.192</v>
      </c>
      <c r="J162" s="1">
        <v>0.13300000000000001</v>
      </c>
      <c r="K162" s="1">
        <v>0.19600000000000001</v>
      </c>
    </row>
    <row r="163" spans="1:11" x14ac:dyDescent="0.35">
      <c r="A163" s="1">
        <v>2</v>
      </c>
      <c r="B163" s="1">
        <v>15</v>
      </c>
      <c r="D163" s="1">
        <v>5</v>
      </c>
      <c r="E163" s="1" t="s">
        <v>10</v>
      </c>
      <c r="F163" s="1">
        <v>-3.891</v>
      </c>
      <c r="G163" s="1">
        <v>-2.379</v>
      </c>
      <c r="H163" s="1">
        <v>-6.1890000000000001</v>
      </c>
      <c r="I163" s="1">
        <v>-0.192</v>
      </c>
      <c r="J163" s="1">
        <v>-0.06</v>
      </c>
      <c r="K163" s="1">
        <v>-8.7999999999999995E-2</v>
      </c>
    </row>
    <row r="164" spans="1:11" x14ac:dyDescent="0.35">
      <c r="A164" s="1">
        <v>2</v>
      </c>
      <c r="B164" s="1">
        <v>15</v>
      </c>
      <c r="D164" s="1">
        <v>5</v>
      </c>
      <c r="E164" s="1" t="s">
        <v>11</v>
      </c>
      <c r="F164" s="1">
        <v>2.8450000000000002</v>
      </c>
      <c r="G164" s="1">
        <v>1.7350000000000001</v>
      </c>
      <c r="H164" s="1">
        <v>5.6390000000000002</v>
      </c>
      <c r="I164" s="1">
        <v>0.11799999999999999</v>
      </c>
      <c r="J164" s="1">
        <v>0.06</v>
      </c>
      <c r="K164" s="1">
        <v>8.8999999999999996E-2</v>
      </c>
    </row>
    <row r="165" spans="1:11" x14ac:dyDescent="0.35">
      <c r="A165" s="1">
        <v>2</v>
      </c>
      <c r="B165" s="1">
        <v>15</v>
      </c>
      <c r="D165" s="1">
        <v>5</v>
      </c>
      <c r="E165" s="1" t="s">
        <v>12</v>
      </c>
      <c r="F165" s="1">
        <v>-45.951000000000001</v>
      </c>
      <c r="G165" s="1">
        <v>-27.898</v>
      </c>
      <c r="H165" s="1">
        <v>0.68899999999999995</v>
      </c>
      <c r="I165" s="1">
        <v>1.2E-2</v>
      </c>
      <c r="J165" s="1">
        <v>8.0000000000000002E-3</v>
      </c>
      <c r="K165" s="1">
        <v>1.0999999999999999E-2</v>
      </c>
    </row>
    <row r="166" spans="1:11" x14ac:dyDescent="0.35">
      <c r="A166" s="1">
        <v>2</v>
      </c>
      <c r="B166" s="1">
        <v>15</v>
      </c>
      <c r="D166" s="1">
        <v>4</v>
      </c>
      <c r="E166" s="1" t="s">
        <v>9</v>
      </c>
      <c r="F166" s="1">
        <v>2.8740000000000001</v>
      </c>
      <c r="G166" s="1">
        <v>1.76</v>
      </c>
      <c r="H166" s="1">
        <v>16.206</v>
      </c>
      <c r="I166" s="1">
        <v>0.17299999999999999</v>
      </c>
      <c r="J166" s="1">
        <v>0.187</v>
      </c>
      <c r="K166" s="1">
        <v>0.27500000000000002</v>
      </c>
    </row>
    <row r="167" spans="1:11" x14ac:dyDescent="0.35">
      <c r="A167" s="1">
        <v>2</v>
      </c>
      <c r="B167" s="1">
        <v>15</v>
      </c>
      <c r="D167" s="1">
        <v>4</v>
      </c>
      <c r="E167" s="1" t="s">
        <v>10</v>
      </c>
      <c r="F167" s="1">
        <v>-3.26</v>
      </c>
      <c r="G167" s="1">
        <v>-1.994</v>
      </c>
      <c r="H167" s="1">
        <v>-10.483000000000001</v>
      </c>
      <c r="I167" s="1">
        <v>-0.17100000000000001</v>
      </c>
      <c r="J167" s="1">
        <v>-0.11700000000000001</v>
      </c>
      <c r="K167" s="1">
        <v>-0.17199999999999999</v>
      </c>
    </row>
    <row r="168" spans="1:11" x14ac:dyDescent="0.35">
      <c r="A168" s="1">
        <v>2</v>
      </c>
      <c r="B168" s="1">
        <v>15</v>
      </c>
      <c r="D168" s="1">
        <v>4</v>
      </c>
      <c r="E168" s="1" t="s">
        <v>11</v>
      </c>
      <c r="F168" s="1">
        <v>1.917</v>
      </c>
      <c r="G168" s="1">
        <v>1.173</v>
      </c>
      <c r="H168" s="1">
        <v>8.2970000000000006</v>
      </c>
      <c r="I168" s="1">
        <v>0.105</v>
      </c>
      <c r="J168" s="1">
        <v>9.5000000000000001E-2</v>
      </c>
      <c r="K168" s="1">
        <v>0.14000000000000001</v>
      </c>
    </row>
    <row r="169" spans="1:11" x14ac:dyDescent="0.35">
      <c r="A169" s="1">
        <v>2</v>
      </c>
      <c r="B169" s="1">
        <v>15</v>
      </c>
      <c r="D169" s="1">
        <v>4</v>
      </c>
      <c r="E169" s="1" t="s">
        <v>12</v>
      </c>
      <c r="F169" s="1">
        <v>-97.516999999999996</v>
      </c>
      <c r="G169" s="1">
        <v>-59.499000000000002</v>
      </c>
      <c r="H169" s="1">
        <v>2.528</v>
      </c>
      <c r="I169" s="1">
        <v>3.1E-2</v>
      </c>
      <c r="J169" s="1">
        <v>2.9000000000000001E-2</v>
      </c>
      <c r="K169" s="1">
        <v>4.2000000000000003E-2</v>
      </c>
    </row>
    <row r="170" spans="1:11" x14ac:dyDescent="0.35">
      <c r="A170" s="1">
        <v>2</v>
      </c>
      <c r="B170" s="1">
        <v>15</v>
      </c>
      <c r="D170" s="1">
        <v>3</v>
      </c>
      <c r="E170" s="1" t="s">
        <v>9</v>
      </c>
      <c r="F170" s="1">
        <v>3.53</v>
      </c>
      <c r="G170" s="1">
        <v>2.161</v>
      </c>
      <c r="H170" s="1">
        <v>20.931000000000001</v>
      </c>
      <c r="I170" s="1">
        <v>0.19</v>
      </c>
      <c r="J170" s="1">
        <v>0.24099999999999999</v>
      </c>
      <c r="K170" s="1">
        <v>0.35499999999999998</v>
      </c>
    </row>
    <row r="171" spans="1:11" x14ac:dyDescent="0.35">
      <c r="A171" s="1">
        <v>2</v>
      </c>
      <c r="B171" s="1">
        <v>15</v>
      </c>
      <c r="D171" s="1">
        <v>3</v>
      </c>
      <c r="E171" s="1" t="s">
        <v>10</v>
      </c>
      <c r="F171" s="1">
        <v>-3.3359999999999999</v>
      </c>
      <c r="G171" s="1">
        <v>-2.04</v>
      </c>
      <c r="H171" s="1">
        <v>-16.300999999999998</v>
      </c>
      <c r="I171" s="1">
        <v>-0.193</v>
      </c>
      <c r="J171" s="1">
        <v>-0.186</v>
      </c>
      <c r="K171" s="1">
        <v>-0.27400000000000002</v>
      </c>
    </row>
    <row r="172" spans="1:11" x14ac:dyDescent="0.35">
      <c r="A172" s="1">
        <v>2</v>
      </c>
      <c r="B172" s="1">
        <v>15</v>
      </c>
      <c r="D172" s="1">
        <v>3</v>
      </c>
      <c r="E172" s="1" t="s">
        <v>11</v>
      </c>
      <c r="F172" s="1">
        <v>2.1459999999999999</v>
      </c>
      <c r="G172" s="1">
        <v>1.3129999999999999</v>
      </c>
      <c r="H172" s="1">
        <v>11.606999999999999</v>
      </c>
      <c r="I172" s="1">
        <v>0.11799999999999999</v>
      </c>
      <c r="J172" s="1">
        <v>0.13400000000000001</v>
      </c>
      <c r="K172" s="1">
        <v>0.19700000000000001</v>
      </c>
    </row>
    <row r="173" spans="1:11" x14ac:dyDescent="0.35">
      <c r="A173" s="1">
        <v>2</v>
      </c>
      <c r="B173" s="1">
        <v>15</v>
      </c>
      <c r="D173" s="1">
        <v>3</v>
      </c>
      <c r="E173" s="1" t="s">
        <v>12</v>
      </c>
      <c r="F173" s="1">
        <v>-149.31200000000001</v>
      </c>
      <c r="G173" s="1">
        <v>-91.236999999999995</v>
      </c>
      <c r="H173" s="1">
        <v>5.0359999999999996</v>
      </c>
      <c r="I173" s="1">
        <v>4.8000000000000001E-2</v>
      </c>
      <c r="J173" s="1">
        <v>5.8000000000000003E-2</v>
      </c>
      <c r="K173" s="1">
        <v>8.5000000000000006E-2</v>
      </c>
    </row>
    <row r="174" spans="1:11" x14ac:dyDescent="0.35">
      <c r="A174" s="1">
        <v>2</v>
      </c>
      <c r="B174" s="1">
        <v>15</v>
      </c>
      <c r="D174" s="1">
        <v>2</v>
      </c>
      <c r="E174" s="1" t="s">
        <v>9</v>
      </c>
      <c r="F174" s="1">
        <v>3.8109999999999999</v>
      </c>
      <c r="G174" s="1">
        <v>2.3359999999999999</v>
      </c>
      <c r="H174" s="1">
        <v>22.324000000000002</v>
      </c>
      <c r="I174" s="1">
        <v>0.189</v>
      </c>
      <c r="J174" s="1">
        <v>0.25700000000000001</v>
      </c>
      <c r="K174" s="1">
        <v>0.379</v>
      </c>
    </row>
    <row r="175" spans="1:11" x14ac:dyDescent="0.35">
      <c r="A175" s="1">
        <v>2</v>
      </c>
      <c r="B175" s="1">
        <v>15</v>
      </c>
      <c r="D175" s="1">
        <v>2</v>
      </c>
      <c r="E175" s="1" t="s">
        <v>10</v>
      </c>
      <c r="F175" s="1">
        <v>-4.4580000000000002</v>
      </c>
      <c r="G175" s="1">
        <v>-2.7269999999999999</v>
      </c>
      <c r="H175" s="1">
        <v>-20.32</v>
      </c>
      <c r="I175" s="1">
        <v>-0.32600000000000001</v>
      </c>
      <c r="J175" s="1">
        <v>-0.22600000000000001</v>
      </c>
      <c r="K175" s="1">
        <v>-0.33200000000000002</v>
      </c>
    </row>
    <row r="176" spans="1:11" x14ac:dyDescent="0.35">
      <c r="A176" s="1">
        <v>2</v>
      </c>
      <c r="B176" s="1">
        <v>15</v>
      </c>
      <c r="D176" s="1">
        <v>2</v>
      </c>
      <c r="E176" s="1" t="s">
        <v>11</v>
      </c>
      <c r="F176" s="1">
        <v>2.5840000000000001</v>
      </c>
      <c r="G176" s="1">
        <v>1.5820000000000001</v>
      </c>
      <c r="H176" s="1">
        <v>13.303000000000001</v>
      </c>
      <c r="I176" s="1">
        <v>0.153</v>
      </c>
      <c r="J176" s="1">
        <v>0.151</v>
      </c>
      <c r="K176" s="1">
        <v>0.222</v>
      </c>
    </row>
    <row r="177" spans="1:11" x14ac:dyDescent="0.35">
      <c r="A177" s="1">
        <v>2</v>
      </c>
      <c r="B177" s="1">
        <v>15</v>
      </c>
      <c r="D177" s="1">
        <v>2</v>
      </c>
      <c r="E177" s="1" t="s">
        <v>12</v>
      </c>
      <c r="F177" s="1">
        <v>-201.00800000000001</v>
      </c>
      <c r="G177" s="1">
        <v>-122.916</v>
      </c>
      <c r="H177" s="1">
        <v>8.2080000000000002</v>
      </c>
      <c r="I177" s="1">
        <v>6.4000000000000001E-2</v>
      </c>
      <c r="J177" s="1">
        <v>9.5000000000000001E-2</v>
      </c>
      <c r="K177" s="1">
        <v>0.14000000000000001</v>
      </c>
    </row>
    <row r="178" spans="1:11" x14ac:dyDescent="0.35">
      <c r="A178" s="1">
        <v>2</v>
      </c>
      <c r="B178" s="1">
        <v>15</v>
      </c>
      <c r="D178" s="1">
        <v>1</v>
      </c>
      <c r="E178" s="1" t="s">
        <v>9</v>
      </c>
      <c r="F178" s="1">
        <v>2.9060000000000001</v>
      </c>
      <c r="G178" s="1">
        <v>1.78</v>
      </c>
      <c r="H178" s="1">
        <v>21.797999999999998</v>
      </c>
      <c r="I178" s="1">
        <v>-0.44600000000000001</v>
      </c>
      <c r="J178" s="1">
        <v>0.27300000000000002</v>
      </c>
      <c r="K178" s="1">
        <v>0.40200000000000002</v>
      </c>
    </row>
    <row r="179" spans="1:11" x14ac:dyDescent="0.35">
      <c r="A179" s="1">
        <v>2</v>
      </c>
      <c r="B179" s="1">
        <v>15</v>
      </c>
      <c r="D179" s="1">
        <v>1</v>
      </c>
      <c r="E179" s="1" t="s">
        <v>10</v>
      </c>
      <c r="F179" s="1">
        <v>-1.615</v>
      </c>
      <c r="G179" s="1">
        <v>-0.99</v>
      </c>
      <c r="H179" s="1">
        <v>-45.265999999999998</v>
      </c>
      <c r="I179" s="1">
        <v>0.53700000000000003</v>
      </c>
      <c r="J179" s="1">
        <v>-0.55400000000000005</v>
      </c>
      <c r="K179" s="1">
        <v>-0.81499999999999995</v>
      </c>
    </row>
    <row r="180" spans="1:11" x14ac:dyDescent="0.35">
      <c r="A180" s="1">
        <v>2</v>
      </c>
      <c r="B180" s="1">
        <v>15</v>
      </c>
      <c r="D180" s="1">
        <v>1</v>
      </c>
      <c r="E180" s="1" t="s">
        <v>11</v>
      </c>
      <c r="F180" s="1">
        <v>1.256</v>
      </c>
      <c r="G180" s="1">
        <v>0.77</v>
      </c>
      <c r="H180" s="1">
        <v>18.620999999999999</v>
      </c>
      <c r="I180" s="1">
        <v>-0.27200000000000002</v>
      </c>
      <c r="J180" s="1">
        <v>0.23</v>
      </c>
      <c r="K180" s="1">
        <v>0.33800000000000002</v>
      </c>
    </row>
    <row r="181" spans="1:11" x14ac:dyDescent="0.35">
      <c r="A181" s="1">
        <v>2</v>
      </c>
      <c r="B181" s="1">
        <v>15</v>
      </c>
      <c r="D181" s="1">
        <v>1</v>
      </c>
      <c r="E181" s="1" t="s">
        <v>12</v>
      </c>
      <c r="F181" s="1">
        <v>-252.82300000000001</v>
      </c>
      <c r="G181" s="1">
        <v>-154.67099999999999</v>
      </c>
      <c r="H181" s="1">
        <v>11.462999999999999</v>
      </c>
      <c r="I181" s="1">
        <v>6.3E-2</v>
      </c>
      <c r="J181" s="1">
        <v>0.13400000000000001</v>
      </c>
      <c r="K181" s="1">
        <v>0.19800000000000001</v>
      </c>
    </row>
    <row r="182" spans="1:11" x14ac:dyDescent="0.35">
      <c r="A182" s="1">
        <v>2</v>
      </c>
      <c r="B182" s="1">
        <v>16</v>
      </c>
      <c r="D182" s="1">
        <v>5</v>
      </c>
      <c r="E182" s="1" t="s">
        <v>9</v>
      </c>
      <c r="F182" s="1">
        <v>-5.7530000000000001</v>
      </c>
      <c r="G182" s="1">
        <v>-3.47</v>
      </c>
      <c r="H182" s="1">
        <v>15.023999999999999</v>
      </c>
      <c r="I182" s="1">
        <v>0.214</v>
      </c>
      <c r="J182" s="1">
        <v>0.16800000000000001</v>
      </c>
      <c r="K182" s="1">
        <v>0.248</v>
      </c>
    </row>
    <row r="183" spans="1:11" x14ac:dyDescent="0.35">
      <c r="A183" s="1">
        <v>2</v>
      </c>
      <c r="B183" s="1">
        <v>16</v>
      </c>
      <c r="D183" s="1">
        <v>5</v>
      </c>
      <c r="E183" s="1" t="s">
        <v>10</v>
      </c>
      <c r="F183" s="1">
        <v>6.4459999999999997</v>
      </c>
      <c r="G183" s="1">
        <v>3.8290000000000002</v>
      </c>
      <c r="H183" s="1">
        <v>-8.4659999999999993</v>
      </c>
      <c r="I183" s="1">
        <v>-0.20699999999999999</v>
      </c>
      <c r="J183" s="1">
        <v>-8.8999999999999996E-2</v>
      </c>
      <c r="K183" s="1">
        <v>-0.13</v>
      </c>
    </row>
    <row r="184" spans="1:11" x14ac:dyDescent="0.35">
      <c r="A184" s="1">
        <v>2</v>
      </c>
      <c r="B184" s="1">
        <v>16</v>
      </c>
      <c r="D184" s="1">
        <v>5</v>
      </c>
      <c r="E184" s="1" t="s">
        <v>11</v>
      </c>
      <c r="F184" s="1">
        <v>-3.8119999999999998</v>
      </c>
      <c r="G184" s="1">
        <v>-2.2810000000000001</v>
      </c>
      <c r="H184" s="1">
        <v>7.3090000000000002</v>
      </c>
      <c r="I184" s="1">
        <v>0.13</v>
      </c>
      <c r="J184" s="1">
        <v>0.08</v>
      </c>
      <c r="K184" s="1">
        <v>0.11799999999999999</v>
      </c>
    </row>
    <row r="185" spans="1:11" x14ac:dyDescent="0.35">
      <c r="A185" s="1">
        <v>2</v>
      </c>
      <c r="B185" s="1">
        <v>16</v>
      </c>
      <c r="D185" s="1">
        <v>5</v>
      </c>
      <c r="E185" s="1" t="s">
        <v>12</v>
      </c>
      <c r="F185" s="1">
        <v>-53.121000000000002</v>
      </c>
      <c r="G185" s="1">
        <v>-32.322000000000003</v>
      </c>
      <c r="H185" s="1">
        <v>2.581</v>
      </c>
      <c r="I185" s="1">
        <v>1.9E-2</v>
      </c>
      <c r="J185" s="1">
        <v>0.03</v>
      </c>
      <c r="K185" s="1">
        <v>4.3999999999999997E-2</v>
      </c>
    </row>
    <row r="186" spans="1:11" x14ac:dyDescent="0.35">
      <c r="A186" s="1">
        <v>2</v>
      </c>
      <c r="B186" s="1">
        <v>16</v>
      </c>
      <c r="D186" s="1">
        <v>4</v>
      </c>
      <c r="E186" s="1" t="s">
        <v>9</v>
      </c>
      <c r="F186" s="1">
        <v>-7.0209999999999999</v>
      </c>
      <c r="G186" s="1">
        <v>-4.1379999999999999</v>
      </c>
      <c r="H186" s="1">
        <v>18.271000000000001</v>
      </c>
      <c r="I186" s="1">
        <v>0.183</v>
      </c>
      <c r="J186" s="1">
        <v>0.21099999999999999</v>
      </c>
      <c r="K186" s="1">
        <v>0.311</v>
      </c>
    </row>
    <row r="187" spans="1:11" x14ac:dyDescent="0.35">
      <c r="A187" s="1">
        <v>2</v>
      </c>
      <c r="B187" s="1">
        <v>16</v>
      </c>
      <c r="D187" s="1">
        <v>4</v>
      </c>
      <c r="E187" s="1" t="s">
        <v>10</v>
      </c>
      <c r="F187" s="1">
        <v>6.8230000000000004</v>
      </c>
      <c r="G187" s="1">
        <v>4.0309999999999997</v>
      </c>
      <c r="H187" s="1">
        <v>-12.673999999999999</v>
      </c>
      <c r="I187" s="1">
        <v>-0.182</v>
      </c>
      <c r="J187" s="1">
        <v>-0.14299999999999999</v>
      </c>
      <c r="K187" s="1">
        <v>-0.21</v>
      </c>
    </row>
    <row r="188" spans="1:11" x14ac:dyDescent="0.35">
      <c r="A188" s="1">
        <v>2</v>
      </c>
      <c r="B188" s="1">
        <v>16</v>
      </c>
      <c r="D188" s="1">
        <v>4</v>
      </c>
      <c r="E188" s="1" t="s">
        <v>11</v>
      </c>
      <c r="F188" s="1">
        <v>-4.3259999999999996</v>
      </c>
      <c r="G188" s="1">
        <v>-2.5529999999999999</v>
      </c>
      <c r="H188" s="1">
        <v>9.6370000000000005</v>
      </c>
      <c r="I188" s="1">
        <v>0.111</v>
      </c>
      <c r="J188" s="1">
        <v>0.111</v>
      </c>
      <c r="K188" s="1">
        <v>0.16300000000000001</v>
      </c>
    </row>
    <row r="189" spans="1:11" x14ac:dyDescent="0.35">
      <c r="A189" s="1">
        <v>2</v>
      </c>
      <c r="B189" s="1">
        <v>16</v>
      </c>
      <c r="D189" s="1">
        <v>4</v>
      </c>
      <c r="E189" s="1" t="s">
        <v>12</v>
      </c>
      <c r="F189" s="1">
        <v>-130.649</v>
      </c>
      <c r="G189" s="1">
        <v>-79.244</v>
      </c>
      <c r="H189" s="1">
        <v>5.343</v>
      </c>
      <c r="I189" s="1">
        <v>0.04</v>
      </c>
      <c r="J189" s="1">
        <v>6.2E-2</v>
      </c>
      <c r="K189" s="1">
        <v>9.0999999999999998E-2</v>
      </c>
    </row>
    <row r="190" spans="1:11" x14ac:dyDescent="0.35">
      <c r="A190" s="1">
        <v>2</v>
      </c>
      <c r="B190" s="1">
        <v>16</v>
      </c>
      <c r="D190" s="1">
        <v>3</v>
      </c>
      <c r="E190" s="1" t="s">
        <v>9</v>
      </c>
      <c r="F190" s="1">
        <v>-6.3559999999999999</v>
      </c>
      <c r="G190" s="1">
        <v>-3.758</v>
      </c>
      <c r="H190" s="1">
        <v>23.356000000000002</v>
      </c>
      <c r="I190" s="1">
        <v>0.20100000000000001</v>
      </c>
      <c r="J190" s="1">
        <v>0.27</v>
      </c>
      <c r="K190" s="1">
        <v>0.39700000000000002</v>
      </c>
    </row>
    <row r="191" spans="1:11" x14ac:dyDescent="0.35">
      <c r="A191" s="1">
        <v>2</v>
      </c>
      <c r="B191" s="1">
        <v>16</v>
      </c>
      <c r="D191" s="1">
        <v>3</v>
      </c>
      <c r="E191" s="1" t="s">
        <v>10</v>
      </c>
      <c r="F191" s="1">
        <v>6.165</v>
      </c>
      <c r="G191" s="1">
        <v>3.6459999999999999</v>
      </c>
      <c r="H191" s="1">
        <v>-18.742000000000001</v>
      </c>
      <c r="I191" s="1">
        <v>-0.20200000000000001</v>
      </c>
      <c r="J191" s="1">
        <v>-0.215</v>
      </c>
      <c r="K191" s="1">
        <v>-0.317</v>
      </c>
    </row>
    <row r="192" spans="1:11" x14ac:dyDescent="0.35">
      <c r="A192" s="1">
        <v>2</v>
      </c>
      <c r="B192" s="1">
        <v>16</v>
      </c>
      <c r="D192" s="1">
        <v>3</v>
      </c>
      <c r="E192" s="1" t="s">
        <v>11</v>
      </c>
      <c r="F192" s="1">
        <v>-3.9129999999999998</v>
      </c>
      <c r="G192" s="1">
        <v>-2.3130000000000002</v>
      </c>
      <c r="H192" s="1">
        <v>13.132</v>
      </c>
      <c r="I192" s="1">
        <v>0.124</v>
      </c>
      <c r="J192" s="1">
        <v>0.152</v>
      </c>
      <c r="K192" s="1">
        <v>0.223</v>
      </c>
    </row>
    <row r="193" spans="1:11" x14ac:dyDescent="0.35">
      <c r="A193" s="1">
        <v>2</v>
      </c>
      <c r="B193" s="1">
        <v>16</v>
      </c>
      <c r="D193" s="1">
        <v>3</v>
      </c>
      <c r="E193" s="1" t="s">
        <v>12</v>
      </c>
      <c r="F193" s="1">
        <v>-207.846</v>
      </c>
      <c r="G193" s="1">
        <v>-125.96899999999999</v>
      </c>
      <c r="H193" s="1">
        <v>8.0299999999999994</v>
      </c>
      <c r="I193" s="1">
        <v>5.8000000000000003E-2</v>
      </c>
      <c r="J193" s="1">
        <v>9.2999999999999999E-2</v>
      </c>
      <c r="K193" s="1">
        <v>0.13700000000000001</v>
      </c>
    </row>
    <row r="194" spans="1:11" x14ac:dyDescent="0.35">
      <c r="A194" s="1">
        <v>2</v>
      </c>
      <c r="B194" s="1">
        <v>16</v>
      </c>
      <c r="D194" s="1">
        <v>2</v>
      </c>
      <c r="E194" s="1" t="s">
        <v>9</v>
      </c>
      <c r="F194" s="1">
        <v>-6.2569999999999997</v>
      </c>
      <c r="G194" s="1">
        <v>-3.6909999999999998</v>
      </c>
      <c r="H194" s="1">
        <v>24.582000000000001</v>
      </c>
      <c r="I194" s="1">
        <v>0.19600000000000001</v>
      </c>
      <c r="J194" s="1">
        <v>0.28399999999999997</v>
      </c>
      <c r="K194" s="1">
        <v>0.41799999999999998</v>
      </c>
    </row>
    <row r="195" spans="1:11" x14ac:dyDescent="0.35">
      <c r="A195" s="1">
        <v>2</v>
      </c>
      <c r="B195" s="1">
        <v>16</v>
      </c>
      <c r="D195" s="1">
        <v>2</v>
      </c>
      <c r="E195" s="1" t="s">
        <v>10</v>
      </c>
      <c r="F195" s="1">
        <v>6.5609999999999999</v>
      </c>
      <c r="G195" s="1">
        <v>3.8740000000000001</v>
      </c>
      <c r="H195" s="1">
        <v>-22.370999999999999</v>
      </c>
      <c r="I195" s="1">
        <v>-0.33200000000000002</v>
      </c>
      <c r="J195" s="1">
        <v>-0.25</v>
      </c>
      <c r="K195" s="1">
        <v>-0.36799999999999999</v>
      </c>
    </row>
    <row r="196" spans="1:11" x14ac:dyDescent="0.35">
      <c r="A196" s="1">
        <v>2</v>
      </c>
      <c r="B196" s="1">
        <v>16</v>
      </c>
      <c r="D196" s="1">
        <v>2</v>
      </c>
      <c r="E196" s="1" t="s">
        <v>11</v>
      </c>
      <c r="F196" s="1">
        <v>-4.0060000000000002</v>
      </c>
      <c r="G196" s="1">
        <v>-2.3639999999999999</v>
      </c>
      <c r="H196" s="1">
        <v>14.651999999999999</v>
      </c>
      <c r="I196" s="1">
        <v>0.157</v>
      </c>
      <c r="J196" s="1">
        <v>0.16700000000000001</v>
      </c>
      <c r="K196" s="1">
        <v>0.246</v>
      </c>
    </row>
    <row r="197" spans="1:11" x14ac:dyDescent="0.35">
      <c r="A197" s="1">
        <v>2</v>
      </c>
      <c r="B197" s="1">
        <v>16</v>
      </c>
      <c r="D197" s="1">
        <v>2</v>
      </c>
      <c r="E197" s="1" t="s">
        <v>12</v>
      </c>
      <c r="F197" s="1">
        <v>-284.79000000000002</v>
      </c>
      <c r="G197" s="1">
        <v>-172.547</v>
      </c>
      <c r="H197" s="1">
        <v>10.465999999999999</v>
      </c>
      <c r="I197" s="1">
        <v>6.9000000000000006E-2</v>
      </c>
      <c r="J197" s="1">
        <v>0.122</v>
      </c>
      <c r="K197" s="1">
        <v>0.18</v>
      </c>
    </row>
    <row r="198" spans="1:11" x14ac:dyDescent="0.35">
      <c r="A198" s="1">
        <v>2</v>
      </c>
      <c r="B198" s="1">
        <v>16</v>
      </c>
      <c r="D198" s="1">
        <v>1</v>
      </c>
      <c r="E198" s="1" t="s">
        <v>9</v>
      </c>
      <c r="F198" s="1">
        <v>-4.1879999999999997</v>
      </c>
      <c r="G198" s="1">
        <v>-2.472</v>
      </c>
      <c r="H198" s="1">
        <v>22.876000000000001</v>
      </c>
      <c r="I198" s="1">
        <v>-0.44600000000000001</v>
      </c>
      <c r="J198" s="1">
        <v>0.28599999999999998</v>
      </c>
      <c r="K198" s="1">
        <v>0.42099999999999999</v>
      </c>
    </row>
    <row r="199" spans="1:11" x14ac:dyDescent="0.35">
      <c r="A199" s="1">
        <v>2</v>
      </c>
      <c r="B199" s="1">
        <v>16</v>
      </c>
      <c r="D199" s="1">
        <v>1</v>
      </c>
      <c r="E199" s="1" t="s">
        <v>10</v>
      </c>
      <c r="F199" s="1">
        <v>1.9319999999999999</v>
      </c>
      <c r="G199" s="1">
        <v>1.1359999999999999</v>
      </c>
      <c r="H199" s="1">
        <v>-45.808999999999997</v>
      </c>
      <c r="I199" s="1">
        <v>0.53700000000000003</v>
      </c>
      <c r="J199" s="1">
        <v>-0.56100000000000005</v>
      </c>
      <c r="K199" s="1">
        <v>-0.82499999999999996</v>
      </c>
    </row>
    <row r="200" spans="1:11" x14ac:dyDescent="0.35">
      <c r="A200" s="1">
        <v>2</v>
      </c>
      <c r="B200" s="1">
        <v>16</v>
      </c>
      <c r="D200" s="1">
        <v>1</v>
      </c>
      <c r="E200" s="1" t="s">
        <v>11</v>
      </c>
      <c r="F200" s="1">
        <v>-1.7</v>
      </c>
      <c r="G200" s="1">
        <v>-1.002</v>
      </c>
      <c r="H200" s="1">
        <v>19.073</v>
      </c>
      <c r="I200" s="1">
        <v>-0.27200000000000002</v>
      </c>
      <c r="J200" s="1">
        <v>0.23499999999999999</v>
      </c>
      <c r="K200" s="1">
        <v>0.34599999999999997</v>
      </c>
    </row>
    <row r="201" spans="1:11" x14ac:dyDescent="0.35">
      <c r="A201" s="1">
        <v>2</v>
      </c>
      <c r="B201" s="1">
        <v>16</v>
      </c>
      <c r="D201" s="1">
        <v>1</v>
      </c>
      <c r="E201" s="1" t="s">
        <v>12</v>
      </c>
      <c r="F201" s="1">
        <v>-360.95299999999997</v>
      </c>
      <c r="G201" s="1">
        <v>-218.661</v>
      </c>
      <c r="H201" s="1">
        <v>11.606999999999999</v>
      </c>
      <c r="I201" s="1">
        <v>7.9000000000000001E-2</v>
      </c>
      <c r="J201" s="1">
        <v>0.13500000000000001</v>
      </c>
      <c r="K201" s="1">
        <v>0.19900000000000001</v>
      </c>
    </row>
    <row r="202" spans="1:11" x14ac:dyDescent="0.35">
      <c r="A202" s="1">
        <v>2</v>
      </c>
      <c r="B202" s="1">
        <v>17</v>
      </c>
      <c r="D202" s="1">
        <v>5</v>
      </c>
      <c r="E202" s="1" t="s">
        <v>9</v>
      </c>
      <c r="F202" s="1">
        <v>-15.91</v>
      </c>
      <c r="G202" s="1">
        <v>-9.266</v>
      </c>
      <c r="H202" s="1">
        <v>26.901</v>
      </c>
      <c r="I202" s="1">
        <v>0.42599999999999999</v>
      </c>
      <c r="J202" s="1">
        <v>0.29699999999999999</v>
      </c>
      <c r="K202" s="1">
        <v>0.437</v>
      </c>
    </row>
    <row r="203" spans="1:11" x14ac:dyDescent="0.35">
      <c r="A203" s="1">
        <v>2</v>
      </c>
      <c r="B203" s="1">
        <v>17</v>
      </c>
      <c r="D203" s="1">
        <v>5</v>
      </c>
      <c r="E203" s="1" t="s">
        <v>10</v>
      </c>
      <c r="F203" s="1">
        <v>13.63</v>
      </c>
      <c r="G203" s="1">
        <v>8.0009999999999994</v>
      </c>
      <c r="H203" s="1">
        <v>-25.094000000000001</v>
      </c>
      <c r="I203" s="1">
        <v>-0.42</v>
      </c>
      <c r="J203" s="1">
        <v>-0.27500000000000002</v>
      </c>
      <c r="K203" s="1">
        <v>-0.40500000000000003</v>
      </c>
    </row>
    <row r="204" spans="1:11" x14ac:dyDescent="0.35">
      <c r="A204" s="1">
        <v>2</v>
      </c>
      <c r="B204" s="1">
        <v>17</v>
      </c>
      <c r="D204" s="1">
        <v>5</v>
      </c>
      <c r="E204" s="1" t="s">
        <v>11</v>
      </c>
      <c r="F204" s="1">
        <v>-9.2309999999999999</v>
      </c>
      <c r="G204" s="1">
        <v>-5.3959999999999999</v>
      </c>
      <c r="H204" s="1">
        <v>16.248000000000001</v>
      </c>
      <c r="I204" s="1">
        <v>0.26400000000000001</v>
      </c>
      <c r="J204" s="1">
        <v>0.17899999999999999</v>
      </c>
      <c r="K204" s="1">
        <v>0.26300000000000001</v>
      </c>
    </row>
    <row r="205" spans="1:11" x14ac:dyDescent="0.35">
      <c r="A205" s="1">
        <v>2</v>
      </c>
      <c r="B205" s="1">
        <v>17</v>
      </c>
      <c r="D205" s="1">
        <v>5</v>
      </c>
      <c r="E205" s="1" t="s">
        <v>12</v>
      </c>
      <c r="F205" s="1">
        <v>-103.20099999999999</v>
      </c>
      <c r="G205" s="1">
        <v>-61.442999999999998</v>
      </c>
      <c r="H205" s="1">
        <v>8.8219999999999992</v>
      </c>
      <c r="I205" s="1">
        <v>0.193</v>
      </c>
      <c r="J205" s="1">
        <v>9.0999999999999998E-2</v>
      </c>
      <c r="K205" s="1">
        <v>0.13400000000000001</v>
      </c>
    </row>
    <row r="206" spans="1:11" x14ac:dyDescent="0.35">
      <c r="A206" s="1">
        <v>2</v>
      </c>
      <c r="B206" s="1">
        <v>17</v>
      </c>
      <c r="D206" s="1">
        <v>4</v>
      </c>
      <c r="E206" s="1" t="s">
        <v>9</v>
      </c>
      <c r="F206" s="1">
        <v>-11.186</v>
      </c>
      <c r="G206" s="1">
        <v>-6.6440000000000001</v>
      </c>
      <c r="H206" s="1">
        <v>43.781999999999996</v>
      </c>
      <c r="I206" s="1">
        <v>0.40200000000000002</v>
      </c>
      <c r="J206" s="1">
        <v>0.504</v>
      </c>
      <c r="K206" s="1">
        <v>0.74199999999999999</v>
      </c>
    </row>
    <row r="207" spans="1:11" x14ac:dyDescent="0.35">
      <c r="A207" s="1">
        <v>2</v>
      </c>
      <c r="B207" s="1">
        <v>17</v>
      </c>
      <c r="D207" s="1">
        <v>4</v>
      </c>
      <c r="E207" s="1" t="s">
        <v>10</v>
      </c>
      <c r="F207" s="1">
        <v>10.941000000000001</v>
      </c>
      <c r="G207" s="1">
        <v>6.4950000000000001</v>
      </c>
      <c r="H207" s="1">
        <v>-42.161999999999999</v>
      </c>
      <c r="I207" s="1">
        <v>-0.40100000000000002</v>
      </c>
      <c r="J207" s="1">
        <v>-0.48399999999999999</v>
      </c>
      <c r="K207" s="1">
        <v>-0.71299999999999997</v>
      </c>
    </row>
    <row r="208" spans="1:11" x14ac:dyDescent="0.35">
      <c r="A208" s="1">
        <v>2</v>
      </c>
      <c r="B208" s="1">
        <v>17</v>
      </c>
      <c r="D208" s="1">
        <v>4</v>
      </c>
      <c r="E208" s="1" t="s">
        <v>11</v>
      </c>
      <c r="F208" s="1">
        <v>-6.915</v>
      </c>
      <c r="G208" s="1">
        <v>-4.1059999999999999</v>
      </c>
      <c r="H208" s="1">
        <v>26.856999999999999</v>
      </c>
      <c r="I208" s="1">
        <v>0.251</v>
      </c>
      <c r="J208" s="1">
        <v>0.309</v>
      </c>
      <c r="K208" s="1">
        <v>0.45400000000000001</v>
      </c>
    </row>
    <row r="209" spans="1:11" x14ac:dyDescent="0.35">
      <c r="A209" s="1">
        <v>2</v>
      </c>
      <c r="B209" s="1">
        <v>17</v>
      </c>
      <c r="D209" s="1">
        <v>4</v>
      </c>
      <c r="E209" s="1" t="s">
        <v>12</v>
      </c>
      <c r="F209" s="1">
        <v>-246.90100000000001</v>
      </c>
      <c r="G209" s="1">
        <v>-147.642</v>
      </c>
      <c r="H209" s="1">
        <v>41.286999999999999</v>
      </c>
      <c r="I209" s="1">
        <v>0.55600000000000005</v>
      </c>
      <c r="J209" s="1">
        <v>0.46100000000000002</v>
      </c>
      <c r="K209" s="1">
        <v>0.67800000000000005</v>
      </c>
    </row>
    <row r="210" spans="1:11" x14ac:dyDescent="0.35">
      <c r="A210" s="1">
        <v>2</v>
      </c>
      <c r="B210" s="1">
        <v>17</v>
      </c>
      <c r="D210" s="1">
        <v>3</v>
      </c>
      <c r="E210" s="1" t="s">
        <v>9</v>
      </c>
      <c r="F210" s="1">
        <v>-9.9960000000000004</v>
      </c>
      <c r="G210" s="1">
        <v>-5.9260000000000002</v>
      </c>
      <c r="H210" s="1">
        <v>60.325000000000003</v>
      </c>
      <c r="I210" s="1">
        <v>0.44400000000000001</v>
      </c>
      <c r="J210" s="1">
        <v>0.69799999999999995</v>
      </c>
      <c r="K210" s="1">
        <v>1.028</v>
      </c>
    </row>
    <row r="211" spans="1:11" x14ac:dyDescent="0.35">
      <c r="A211" s="1">
        <v>2</v>
      </c>
      <c r="B211" s="1">
        <v>17</v>
      </c>
      <c r="D211" s="1">
        <v>3</v>
      </c>
      <c r="E211" s="1" t="s">
        <v>10</v>
      </c>
      <c r="F211" s="1">
        <v>9.3719999999999999</v>
      </c>
      <c r="G211" s="1">
        <v>5.5609999999999999</v>
      </c>
      <c r="H211" s="1">
        <v>-59.015000000000001</v>
      </c>
      <c r="I211" s="1">
        <v>-0.45500000000000002</v>
      </c>
      <c r="J211" s="1">
        <v>-0.68200000000000005</v>
      </c>
      <c r="K211" s="1">
        <v>-1.004</v>
      </c>
    </row>
    <row r="212" spans="1:11" x14ac:dyDescent="0.35">
      <c r="A212" s="1">
        <v>2</v>
      </c>
      <c r="B212" s="1">
        <v>17</v>
      </c>
      <c r="D212" s="1">
        <v>3</v>
      </c>
      <c r="E212" s="1" t="s">
        <v>11</v>
      </c>
      <c r="F212" s="1">
        <v>-6.0529999999999999</v>
      </c>
      <c r="G212" s="1">
        <v>-3.59</v>
      </c>
      <c r="H212" s="1">
        <v>37.292999999999999</v>
      </c>
      <c r="I212" s="1">
        <v>0.28100000000000003</v>
      </c>
      <c r="J212" s="1">
        <v>0.432</v>
      </c>
      <c r="K212" s="1">
        <v>0.63500000000000001</v>
      </c>
    </row>
    <row r="213" spans="1:11" x14ac:dyDescent="0.35">
      <c r="A213" s="1">
        <v>2</v>
      </c>
      <c r="B213" s="1">
        <v>17</v>
      </c>
      <c r="D213" s="1">
        <v>3</v>
      </c>
      <c r="E213" s="1" t="s">
        <v>12</v>
      </c>
      <c r="F213" s="1">
        <v>-388.42700000000002</v>
      </c>
      <c r="G213" s="1">
        <v>-232.59299999999999</v>
      </c>
      <c r="H213" s="1">
        <v>93.820999999999998</v>
      </c>
      <c r="I213" s="1">
        <v>0.91700000000000004</v>
      </c>
      <c r="J213" s="1">
        <v>1.075</v>
      </c>
      <c r="K213" s="1">
        <v>1.5820000000000001</v>
      </c>
    </row>
    <row r="214" spans="1:11" x14ac:dyDescent="0.35">
      <c r="A214" s="1">
        <v>2</v>
      </c>
      <c r="B214" s="1">
        <v>17</v>
      </c>
      <c r="D214" s="1">
        <v>2</v>
      </c>
      <c r="E214" s="1" t="s">
        <v>9</v>
      </c>
      <c r="F214" s="1">
        <v>-8.3520000000000003</v>
      </c>
      <c r="G214" s="1">
        <v>-4.944</v>
      </c>
      <c r="H214" s="1">
        <v>72.156000000000006</v>
      </c>
      <c r="I214" s="1">
        <v>0.36599999999999999</v>
      </c>
      <c r="J214" s="1">
        <v>0.84299999999999997</v>
      </c>
      <c r="K214" s="1">
        <v>1.24</v>
      </c>
    </row>
    <row r="215" spans="1:11" x14ac:dyDescent="0.35">
      <c r="A215" s="1">
        <v>2</v>
      </c>
      <c r="B215" s="1">
        <v>17</v>
      </c>
      <c r="D215" s="1">
        <v>2</v>
      </c>
      <c r="E215" s="1" t="s">
        <v>10</v>
      </c>
      <c r="F215" s="1">
        <v>7.976</v>
      </c>
      <c r="G215" s="1">
        <v>4.718</v>
      </c>
      <c r="H215" s="1">
        <v>-73.822000000000003</v>
      </c>
      <c r="I215" s="1">
        <v>-0.38900000000000001</v>
      </c>
      <c r="J215" s="1">
        <v>-0.86099999999999999</v>
      </c>
      <c r="K215" s="1">
        <v>-1.2669999999999999</v>
      </c>
    </row>
    <row r="216" spans="1:11" x14ac:dyDescent="0.35">
      <c r="A216" s="1">
        <v>2</v>
      </c>
      <c r="B216" s="1">
        <v>17</v>
      </c>
      <c r="D216" s="1">
        <v>2</v>
      </c>
      <c r="E216" s="1" t="s">
        <v>11</v>
      </c>
      <c r="F216" s="1">
        <v>-5.1020000000000003</v>
      </c>
      <c r="G216" s="1">
        <v>-3.0190000000000001</v>
      </c>
      <c r="H216" s="1">
        <v>45.618000000000002</v>
      </c>
      <c r="I216" s="1">
        <v>0.23599999999999999</v>
      </c>
      <c r="J216" s="1">
        <v>0.53200000000000003</v>
      </c>
      <c r="K216" s="1">
        <v>0.78300000000000003</v>
      </c>
    </row>
    <row r="217" spans="1:11" x14ac:dyDescent="0.35">
      <c r="A217" s="1">
        <v>2</v>
      </c>
      <c r="B217" s="1">
        <v>17</v>
      </c>
      <c r="D217" s="1">
        <v>2</v>
      </c>
      <c r="E217" s="1" t="s">
        <v>12</v>
      </c>
      <c r="F217" s="1">
        <v>-528.10799999999995</v>
      </c>
      <c r="G217" s="1">
        <v>-316.44499999999999</v>
      </c>
      <c r="H217" s="1">
        <v>163.65100000000001</v>
      </c>
      <c r="I217" s="1">
        <v>1.27</v>
      </c>
      <c r="J217" s="1">
        <v>1.8979999999999999</v>
      </c>
      <c r="K217" s="1">
        <v>2.7919999999999998</v>
      </c>
    </row>
    <row r="218" spans="1:11" x14ac:dyDescent="0.35">
      <c r="A218" s="1">
        <v>2</v>
      </c>
      <c r="B218" s="1">
        <v>17</v>
      </c>
      <c r="D218" s="1">
        <v>1</v>
      </c>
      <c r="E218" s="1" t="s">
        <v>9</v>
      </c>
      <c r="F218" s="1">
        <v>-4.6239999999999997</v>
      </c>
      <c r="G218" s="1">
        <v>-2.73</v>
      </c>
      <c r="H218" s="1">
        <v>55.701000000000001</v>
      </c>
      <c r="I218" s="1">
        <v>-0.61</v>
      </c>
      <c r="J218" s="1">
        <v>0.68</v>
      </c>
      <c r="K218" s="1">
        <v>1</v>
      </c>
    </row>
    <row r="219" spans="1:11" x14ac:dyDescent="0.35">
      <c r="A219" s="1">
        <v>2</v>
      </c>
      <c r="B219" s="1">
        <v>17</v>
      </c>
      <c r="D219" s="1">
        <v>1</v>
      </c>
      <c r="E219" s="1" t="s">
        <v>10</v>
      </c>
      <c r="F219" s="1">
        <v>2.15</v>
      </c>
      <c r="G219" s="1">
        <v>1.2649999999999999</v>
      </c>
      <c r="H219" s="1">
        <v>-62.243000000000002</v>
      </c>
      <c r="I219" s="1">
        <v>0.623</v>
      </c>
      <c r="J219" s="1">
        <v>-0.75700000000000001</v>
      </c>
      <c r="K219" s="1">
        <v>-1.1140000000000001</v>
      </c>
    </row>
    <row r="220" spans="1:11" x14ac:dyDescent="0.35">
      <c r="A220" s="1">
        <v>2</v>
      </c>
      <c r="B220" s="1">
        <v>17</v>
      </c>
      <c r="D220" s="1">
        <v>1</v>
      </c>
      <c r="E220" s="1" t="s">
        <v>11</v>
      </c>
      <c r="F220" s="1">
        <v>-1.8819999999999999</v>
      </c>
      <c r="G220" s="1">
        <v>-1.1100000000000001</v>
      </c>
      <c r="H220" s="1">
        <v>32.762</v>
      </c>
      <c r="I220" s="1">
        <v>-0.34200000000000003</v>
      </c>
      <c r="J220" s="1">
        <v>0.39900000000000002</v>
      </c>
      <c r="K220" s="1">
        <v>0.58699999999999997</v>
      </c>
    </row>
    <row r="221" spans="1:11" x14ac:dyDescent="0.35">
      <c r="A221" s="1">
        <v>2</v>
      </c>
      <c r="B221" s="1">
        <v>17</v>
      </c>
      <c r="D221" s="1">
        <v>1</v>
      </c>
      <c r="E221" s="1" t="s">
        <v>12</v>
      </c>
      <c r="F221" s="1">
        <v>-670.34699999999998</v>
      </c>
      <c r="G221" s="1">
        <v>-401.74099999999999</v>
      </c>
      <c r="H221" s="1">
        <v>236.517</v>
      </c>
      <c r="I221" s="1">
        <v>1.2290000000000001</v>
      </c>
      <c r="J221" s="1">
        <v>2.7759999999999998</v>
      </c>
      <c r="K221" s="1">
        <v>4.0839999999999996</v>
      </c>
    </row>
    <row r="222" spans="1:11" x14ac:dyDescent="0.35">
      <c r="A222" s="1">
        <v>2</v>
      </c>
      <c r="B222" s="1">
        <v>18</v>
      </c>
      <c r="D222" s="1">
        <v>5</v>
      </c>
      <c r="E222" s="1" t="s">
        <v>9</v>
      </c>
      <c r="F222" s="1">
        <v>-27.667999999999999</v>
      </c>
      <c r="G222" s="1">
        <v>-16.378</v>
      </c>
      <c r="H222" s="1">
        <v>65.972999999999999</v>
      </c>
      <c r="I222" s="1">
        <v>1.081</v>
      </c>
      <c r="J222" s="1">
        <v>0.72599999999999998</v>
      </c>
      <c r="K222" s="1">
        <v>1.069</v>
      </c>
    </row>
    <row r="223" spans="1:11" x14ac:dyDescent="0.35">
      <c r="A223" s="1">
        <v>2</v>
      </c>
      <c r="B223" s="1">
        <v>18</v>
      </c>
      <c r="D223" s="1">
        <v>5</v>
      </c>
      <c r="E223" s="1" t="s">
        <v>10</v>
      </c>
      <c r="F223" s="1">
        <v>24.033000000000001</v>
      </c>
      <c r="G223" s="1">
        <v>14.259</v>
      </c>
      <c r="H223" s="1">
        <v>-49.284999999999997</v>
      </c>
      <c r="I223" s="1">
        <v>-1.214</v>
      </c>
      <c r="J223" s="1">
        <v>-0.50700000000000001</v>
      </c>
      <c r="K223" s="1">
        <v>-0.746</v>
      </c>
    </row>
    <row r="224" spans="1:11" x14ac:dyDescent="0.35">
      <c r="A224" s="1">
        <v>2</v>
      </c>
      <c r="B224" s="1">
        <v>18</v>
      </c>
      <c r="D224" s="1">
        <v>5</v>
      </c>
      <c r="E224" s="1" t="s">
        <v>11</v>
      </c>
      <c r="F224" s="1">
        <v>-16.155999999999999</v>
      </c>
      <c r="G224" s="1">
        <v>-9.5739999999999998</v>
      </c>
      <c r="H224" s="1">
        <v>35.898000000000003</v>
      </c>
      <c r="I224" s="1">
        <v>0.71199999999999997</v>
      </c>
      <c r="J224" s="1">
        <v>0.38600000000000001</v>
      </c>
      <c r="K224" s="1">
        <v>0.56699999999999995</v>
      </c>
    </row>
    <row r="225" spans="1:11" x14ac:dyDescent="0.35">
      <c r="A225" s="1">
        <v>2</v>
      </c>
      <c r="B225" s="1">
        <v>18</v>
      </c>
      <c r="D225" s="1">
        <v>5</v>
      </c>
      <c r="E225" s="1" t="s">
        <v>12</v>
      </c>
      <c r="F225" s="1">
        <v>-165.452</v>
      </c>
      <c r="G225" s="1">
        <v>-97.126000000000005</v>
      </c>
      <c r="H225" s="1">
        <v>3.9609999999999999</v>
      </c>
      <c r="I225" s="1">
        <v>2.1999999999999999E-2</v>
      </c>
      <c r="J225" s="1">
        <v>4.5999999999999999E-2</v>
      </c>
      <c r="K225" s="1">
        <v>6.8000000000000005E-2</v>
      </c>
    </row>
    <row r="226" spans="1:11" x14ac:dyDescent="0.35">
      <c r="A226" s="1">
        <v>2</v>
      </c>
      <c r="B226" s="1">
        <v>18</v>
      </c>
      <c r="D226" s="1">
        <v>4</v>
      </c>
      <c r="E226" s="1" t="s">
        <v>9</v>
      </c>
      <c r="F226" s="1">
        <v>-20.757000000000001</v>
      </c>
      <c r="G226" s="1">
        <v>-12.41</v>
      </c>
      <c r="H226" s="1">
        <v>123.31699999999999</v>
      </c>
      <c r="I226" s="1">
        <v>1.1970000000000001</v>
      </c>
      <c r="J226" s="1">
        <v>1.4219999999999999</v>
      </c>
      <c r="K226" s="1">
        <v>2.093</v>
      </c>
    </row>
    <row r="227" spans="1:11" x14ac:dyDescent="0.35">
      <c r="A227" s="1">
        <v>2</v>
      </c>
      <c r="B227" s="1">
        <v>18</v>
      </c>
      <c r="D227" s="1">
        <v>4</v>
      </c>
      <c r="E227" s="1" t="s">
        <v>10</v>
      </c>
      <c r="F227" s="1">
        <v>20.69</v>
      </c>
      <c r="G227" s="1">
        <v>12.369</v>
      </c>
      <c r="H227" s="1">
        <v>-95.316999999999993</v>
      </c>
      <c r="I227" s="1">
        <v>-1.1739999999999999</v>
      </c>
      <c r="J227" s="1">
        <v>-1.083</v>
      </c>
      <c r="K227" s="1">
        <v>-1.593</v>
      </c>
    </row>
    <row r="228" spans="1:11" x14ac:dyDescent="0.35">
      <c r="A228" s="1">
        <v>2</v>
      </c>
      <c r="B228" s="1">
        <v>18</v>
      </c>
      <c r="D228" s="1">
        <v>4</v>
      </c>
      <c r="E228" s="1" t="s">
        <v>11</v>
      </c>
      <c r="F228" s="1">
        <v>-12.952</v>
      </c>
      <c r="G228" s="1">
        <v>-7.7430000000000003</v>
      </c>
      <c r="H228" s="1">
        <v>68.225999999999999</v>
      </c>
      <c r="I228" s="1">
        <v>0.73299999999999998</v>
      </c>
      <c r="J228" s="1">
        <v>0.78300000000000003</v>
      </c>
      <c r="K228" s="1">
        <v>1.1519999999999999</v>
      </c>
    </row>
    <row r="229" spans="1:11" x14ac:dyDescent="0.35">
      <c r="A229" s="1">
        <v>2</v>
      </c>
      <c r="B229" s="1">
        <v>18</v>
      </c>
      <c r="D229" s="1">
        <v>4</v>
      </c>
      <c r="E229" s="1" t="s">
        <v>12</v>
      </c>
      <c r="F229" s="1">
        <v>-355.01600000000002</v>
      </c>
      <c r="G229" s="1">
        <v>-210.88499999999999</v>
      </c>
      <c r="H229" s="1">
        <v>6.75</v>
      </c>
      <c r="I229" s="1">
        <v>2.9000000000000001E-2</v>
      </c>
      <c r="J229" s="1">
        <v>7.9000000000000001E-2</v>
      </c>
      <c r="K229" s="1">
        <v>0.11600000000000001</v>
      </c>
    </row>
    <row r="230" spans="1:11" x14ac:dyDescent="0.35">
      <c r="A230" s="1">
        <v>2</v>
      </c>
      <c r="B230" s="1">
        <v>18</v>
      </c>
      <c r="D230" s="1">
        <v>3</v>
      </c>
      <c r="E230" s="1" t="s">
        <v>9</v>
      </c>
      <c r="F230" s="1">
        <v>-19.248999999999999</v>
      </c>
      <c r="G230" s="1">
        <v>-11.488</v>
      </c>
      <c r="H230" s="1">
        <v>160.428</v>
      </c>
      <c r="I230" s="1">
        <v>1.3080000000000001</v>
      </c>
      <c r="J230" s="1">
        <v>1.8540000000000001</v>
      </c>
      <c r="K230" s="1">
        <v>2.7269999999999999</v>
      </c>
    </row>
    <row r="231" spans="1:11" x14ac:dyDescent="0.35">
      <c r="A231" s="1">
        <v>2</v>
      </c>
      <c r="B231" s="1">
        <v>18</v>
      </c>
      <c r="D231" s="1">
        <v>3</v>
      </c>
      <c r="E231" s="1" t="s">
        <v>10</v>
      </c>
      <c r="F231" s="1">
        <v>18.3</v>
      </c>
      <c r="G231" s="1">
        <v>10.942</v>
      </c>
      <c r="H231" s="1">
        <v>-139.417</v>
      </c>
      <c r="I231" s="1">
        <v>-1.335</v>
      </c>
      <c r="J231" s="1">
        <v>-1.6040000000000001</v>
      </c>
      <c r="K231" s="1">
        <v>-2.36</v>
      </c>
    </row>
    <row r="232" spans="1:11" x14ac:dyDescent="0.35">
      <c r="A232" s="1">
        <v>2</v>
      </c>
      <c r="B232" s="1">
        <v>18</v>
      </c>
      <c r="D232" s="1">
        <v>3</v>
      </c>
      <c r="E232" s="1" t="s">
        <v>11</v>
      </c>
      <c r="F232" s="1">
        <v>-11.734</v>
      </c>
      <c r="G232" s="1">
        <v>-7.0090000000000003</v>
      </c>
      <c r="H232" s="1">
        <v>93.63</v>
      </c>
      <c r="I232" s="1">
        <v>0.82099999999999995</v>
      </c>
      <c r="J232" s="1">
        <v>1.08</v>
      </c>
      <c r="K232" s="1">
        <v>1.59</v>
      </c>
    </row>
    <row r="233" spans="1:11" x14ac:dyDescent="0.35">
      <c r="A233" s="1">
        <v>2</v>
      </c>
      <c r="B233" s="1">
        <v>18</v>
      </c>
      <c r="D233" s="1">
        <v>3</v>
      </c>
      <c r="E233" s="1" t="s">
        <v>12</v>
      </c>
      <c r="F233" s="1">
        <v>-546.65200000000004</v>
      </c>
      <c r="G233" s="1">
        <v>-325.83499999999998</v>
      </c>
      <c r="H233" s="1">
        <v>6.032</v>
      </c>
      <c r="I233" s="1">
        <v>2.4E-2</v>
      </c>
      <c r="J233" s="1">
        <v>7.0999999999999994E-2</v>
      </c>
      <c r="K233" s="1">
        <v>0.105</v>
      </c>
    </row>
    <row r="234" spans="1:11" x14ac:dyDescent="0.35">
      <c r="A234" s="1">
        <v>2</v>
      </c>
      <c r="B234" s="1">
        <v>18</v>
      </c>
      <c r="D234" s="1">
        <v>2</v>
      </c>
      <c r="E234" s="1" t="s">
        <v>9</v>
      </c>
      <c r="F234" s="1">
        <v>-17.213999999999999</v>
      </c>
      <c r="G234" s="1">
        <v>-10.257</v>
      </c>
      <c r="H234" s="1">
        <v>182.27500000000001</v>
      </c>
      <c r="I234" s="1">
        <v>1.22</v>
      </c>
      <c r="J234" s="1">
        <v>2.1160000000000001</v>
      </c>
      <c r="K234" s="1">
        <v>3.113</v>
      </c>
    </row>
    <row r="235" spans="1:11" x14ac:dyDescent="0.35">
      <c r="A235" s="1">
        <v>2</v>
      </c>
      <c r="B235" s="1">
        <v>18</v>
      </c>
      <c r="D235" s="1">
        <v>2</v>
      </c>
      <c r="E235" s="1" t="s">
        <v>10</v>
      </c>
      <c r="F235" s="1">
        <v>17.196000000000002</v>
      </c>
      <c r="G235" s="1">
        <v>10.260999999999999</v>
      </c>
      <c r="H235" s="1">
        <v>-176.815</v>
      </c>
      <c r="I235" s="1">
        <v>-1.784</v>
      </c>
      <c r="J235" s="1">
        <v>-2.0169999999999999</v>
      </c>
      <c r="K235" s="1">
        <v>-2.968</v>
      </c>
    </row>
    <row r="236" spans="1:11" x14ac:dyDescent="0.35">
      <c r="A236" s="1">
        <v>2</v>
      </c>
      <c r="B236" s="1">
        <v>18</v>
      </c>
      <c r="D236" s="1">
        <v>2</v>
      </c>
      <c r="E236" s="1" t="s">
        <v>11</v>
      </c>
      <c r="F236" s="1">
        <v>-10.753</v>
      </c>
      <c r="G236" s="1">
        <v>-6.4119999999999999</v>
      </c>
      <c r="H236" s="1">
        <v>112.16200000000001</v>
      </c>
      <c r="I236" s="1">
        <v>0.91100000000000003</v>
      </c>
      <c r="J236" s="1">
        <v>1.292</v>
      </c>
      <c r="K236" s="1">
        <v>1.9</v>
      </c>
    </row>
    <row r="237" spans="1:11" x14ac:dyDescent="0.35">
      <c r="A237" s="1">
        <v>2</v>
      </c>
      <c r="B237" s="1">
        <v>18</v>
      </c>
      <c r="D237" s="1">
        <v>2</v>
      </c>
      <c r="E237" s="1" t="s">
        <v>12</v>
      </c>
      <c r="F237" s="1">
        <v>-740.17100000000005</v>
      </c>
      <c r="G237" s="1">
        <v>-441.89400000000001</v>
      </c>
      <c r="H237" s="1">
        <v>0.73399999999999999</v>
      </c>
      <c r="I237" s="1">
        <v>1.2E-2</v>
      </c>
      <c r="J237" s="1">
        <v>8.0000000000000002E-3</v>
      </c>
      <c r="K237" s="1">
        <v>1.2E-2</v>
      </c>
    </row>
    <row r="238" spans="1:11" x14ac:dyDescent="0.35">
      <c r="A238" s="1">
        <v>2</v>
      </c>
      <c r="B238" s="1">
        <v>18</v>
      </c>
      <c r="D238" s="1">
        <v>1</v>
      </c>
      <c r="E238" s="1" t="s">
        <v>9</v>
      </c>
      <c r="F238" s="1">
        <v>-10.83</v>
      </c>
      <c r="G238" s="1">
        <v>-6.4509999999999996</v>
      </c>
      <c r="H238" s="1">
        <v>161.203</v>
      </c>
      <c r="I238" s="1">
        <v>-2.637</v>
      </c>
      <c r="J238" s="1">
        <v>1.9990000000000001</v>
      </c>
      <c r="K238" s="1">
        <v>2.94</v>
      </c>
    </row>
    <row r="239" spans="1:11" x14ac:dyDescent="0.35">
      <c r="A239" s="1">
        <v>2</v>
      </c>
      <c r="B239" s="1">
        <v>18</v>
      </c>
      <c r="D239" s="1">
        <v>1</v>
      </c>
      <c r="E239" s="1" t="s">
        <v>10</v>
      </c>
      <c r="F239" s="1">
        <v>4.5339999999999998</v>
      </c>
      <c r="G239" s="1">
        <v>2.681</v>
      </c>
      <c r="H239" s="1">
        <v>-267.77800000000002</v>
      </c>
      <c r="I239" s="1">
        <v>3.0379999999999998</v>
      </c>
      <c r="J239" s="1">
        <v>-3.2730000000000001</v>
      </c>
      <c r="K239" s="1">
        <v>-4.8150000000000004</v>
      </c>
    </row>
    <row r="240" spans="1:11" x14ac:dyDescent="0.35">
      <c r="A240" s="1">
        <v>2</v>
      </c>
      <c r="B240" s="1">
        <v>18</v>
      </c>
      <c r="D240" s="1">
        <v>1</v>
      </c>
      <c r="E240" s="1" t="s">
        <v>11</v>
      </c>
      <c r="F240" s="1">
        <v>-4.2679999999999998</v>
      </c>
      <c r="G240" s="1">
        <v>-2.5369999999999999</v>
      </c>
      <c r="H240" s="1">
        <v>119.142</v>
      </c>
      <c r="I240" s="1">
        <v>-1.5740000000000001</v>
      </c>
      <c r="J240" s="1">
        <v>1.464</v>
      </c>
      <c r="K240" s="1">
        <v>2.1539999999999999</v>
      </c>
    </row>
    <row r="241" spans="1:11" x14ac:dyDescent="0.35">
      <c r="A241" s="1">
        <v>2</v>
      </c>
      <c r="B241" s="1">
        <v>18</v>
      </c>
      <c r="D241" s="1">
        <v>1</v>
      </c>
      <c r="E241" s="1" t="s">
        <v>12</v>
      </c>
      <c r="F241" s="1">
        <v>-954.04</v>
      </c>
      <c r="G241" s="1">
        <v>-569.81700000000001</v>
      </c>
      <c r="H241" s="1">
        <v>-3.6030000000000002</v>
      </c>
      <c r="I241" s="1">
        <v>-2.8000000000000001E-2</v>
      </c>
      <c r="J241" s="1">
        <v>-4.2000000000000003E-2</v>
      </c>
      <c r="K241" s="1">
        <v>-6.0999999999999999E-2</v>
      </c>
    </row>
    <row r="242" spans="1:11" x14ac:dyDescent="0.35">
      <c r="A242" s="1">
        <v>2</v>
      </c>
      <c r="B242" s="1">
        <v>19</v>
      </c>
      <c r="D242" s="1">
        <v>5</v>
      </c>
      <c r="E242" s="1" t="s">
        <v>9</v>
      </c>
      <c r="F242" s="1">
        <v>27.37</v>
      </c>
      <c r="G242" s="1">
        <v>16.286000000000001</v>
      </c>
      <c r="H242" s="1">
        <v>68.129000000000005</v>
      </c>
      <c r="I242" s="1">
        <v>1.0940000000000001</v>
      </c>
      <c r="J242" s="1">
        <v>0.752</v>
      </c>
      <c r="K242" s="1">
        <v>1.107</v>
      </c>
    </row>
    <row r="243" spans="1:11" x14ac:dyDescent="0.35">
      <c r="A243" s="1">
        <v>2</v>
      </c>
      <c r="B243" s="1">
        <v>19</v>
      </c>
      <c r="D243" s="1">
        <v>5</v>
      </c>
      <c r="E243" s="1" t="s">
        <v>10</v>
      </c>
      <c r="F243" s="1">
        <v>-25.606999999999999</v>
      </c>
      <c r="G243" s="1">
        <v>-15.263</v>
      </c>
      <c r="H243" s="1">
        <v>-50.715000000000003</v>
      </c>
      <c r="I243" s="1">
        <v>-1.22</v>
      </c>
      <c r="J243" s="1">
        <v>-0.52600000000000002</v>
      </c>
      <c r="K243" s="1">
        <v>-0.77300000000000002</v>
      </c>
    </row>
    <row r="244" spans="1:11" x14ac:dyDescent="0.35">
      <c r="A244" s="1">
        <v>2</v>
      </c>
      <c r="B244" s="1">
        <v>19</v>
      </c>
      <c r="D244" s="1">
        <v>5</v>
      </c>
      <c r="E244" s="1" t="s">
        <v>11</v>
      </c>
      <c r="F244" s="1">
        <v>16.556000000000001</v>
      </c>
      <c r="G244" s="1">
        <v>9.859</v>
      </c>
      <c r="H244" s="1">
        <v>37.023000000000003</v>
      </c>
      <c r="I244" s="1">
        <v>0.71799999999999997</v>
      </c>
      <c r="J244" s="1">
        <v>0.39900000000000002</v>
      </c>
      <c r="K244" s="1">
        <v>0.58799999999999997</v>
      </c>
    </row>
    <row r="245" spans="1:11" x14ac:dyDescent="0.35">
      <c r="A245" s="1">
        <v>2</v>
      </c>
      <c r="B245" s="1">
        <v>19</v>
      </c>
      <c r="D245" s="1">
        <v>5</v>
      </c>
      <c r="E245" s="1" t="s">
        <v>12</v>
      </c>
      <c r="F245" s="1">
        <v>-171.49</v>
      </c>
      <c r="G245" s="1">
        <v>-100.646</v>
      </c>
      <c r="H245" s="1">
        <v>-2.7530000000000001</v>
      </c>
      <c r="I245" s="1">
        <v>-1.6E-2</v>
      </c>
      <c r="J245" s="1">
        <v>-3.2000000000000001E-2</v>
      </c>
      <c r="K245" s="1">
        <v>-4.7E-2</v>
      </c>
    </row>
    <row r="246" spans="1:11" x14ac:dyDescent="0.35">
      <c r="A246" s="1">
        <v>2</v>
      </c>
      <c r="B246" s="1">
        <v>19</v>
      </c>
      <c r="D246" s="1">
        <v>4</v>
      </c>
      <c r="E246" s="1" t="s">
        <v>9</v>
      </c>
      <c r="F246" s="1">
        <v>22.657</v>
      </c>
      <c r="G246" s="1">
        <v>13.484</v>
      </c>
      <c r="H246" s="1">
        <v>124.238</v>
      </c>
      <c r="I246" s="1">
        <v>1.2010000000000001</v>
      </c>
      <c r="J246" s="1">
        <v>1.4330000000000001</v>
      </c>
      <c r="K246" s="1">
        <v>2.109</v>
      </c>
    </row>
    <row r="247" spans="1:11" x14ac:dyDescent="0.35">
      <c r="A247" s="1">
        <v>2</v>
      </c>
      <c r="B247" s="1">
        <v>19</v>
      </c>
      <c r="D247" s="1">
        <v>4</v>
      </c>
      <c r="E247" s="1" t="s">
        <v>10</v>
      </c>
      <c r="F247" s="1">
        <v>-21.896000000000001</v>
      </c>
      <c r="G247" s="1">
        <v>-13.039</v>
      </c>
      <c r="H247" s="1">
        <v>-96.23</v>
      </c>
      <c r="I247" s="1">
        <v>-1.177</v>
      </c>
      <c r="J247" s="1">
        <v>-1.0940000000000001</v>
      </c>
      <c r="K247" s="1">
        <v>-1.609</v>
      </c>
    </row>
    <row r="248" spans="1:11" x14ac:dyDescent="0.35">
      <c r="A248" s="1">
        <v>2</v>
      </c>
      <c r="B248" s="1">
        <v>19</v>
      </c>
      <c r="D248" s="1">
        <v>4</v>
      </c>
      <c r="E248" s="1" t="s">
        <v>11</v>
      </c>
      <c r="F248" s="1">
        <v>13.923</v>
      </c>
      <c r="G248" s="1">
        <v>8.2880000000000003</v>
      </c>
      <c r="H248" s="1">
        <v>68.8</v>
      </c>
      <c r="I248" s="1">
        <v>0.73499999999999999</v>
      </c>
      <c r="J248" s="1">
        <v>0.79</v>
      </c>
      <c r="K248" s="1">
        <v>1.1619999999999999</v>
      </c>
    </row>
    <row r="249" spans="1:11" x14ac:dyDescent="0.35">
      <c r="A249" s="1">
        <v>2</v>
      </c>
      <c r="B249" s="1">
        <v>19</v>
      </c>
      <c r="D249" s="1">
        <v>4</v>
      </c>
      <c r="E249" s="1" t="s">
        <v>12</v>
      </c>
      <c r="F249" s="1">
        <v>-364.26400000000001</v>
      </c>
      <c r="G249" s="1">
        <v>-216.316</v>
      </c>
      <c r="H249" s="1">
        <v>-5.9610000000000003</v>
      </c>
      <c r="I249" s="1">
        <v>-0.03</v>
      </c>
      <c r="J249" s="1">
        <v>-7.0000000000000007E-2</v>
      </c>
      <c r="K249" s="1">
        <v>-0.10299999999999999</v>
      </c>
    </row>
    <row r="250" spans="1:11" x14ac:dyDescent="0.35">
      <c r="A250" s="1">
        <v>2</v>
      </c>
      <c r="B250" s="1">
        <v>19</v>
      </c>
      <c r="D250" s="1">
        <v>3</v>
      </c>
      <c r="E250" s="1" t="s">
        <v>9</v>
      </c>
      <c r="F250" s="1">
        <v>20.247</v>
      </c>
      <c r="G250" s="1">
        <v>12.089</v>
      </c>
      <c r="H250" s="1">
        <v>161.12200000000001</v>
      </c>
      <c r="I250" s="1">
        <v>1.3109999999999999</v>
      </c>
      <c r="J250" s="1">
        <v>1.8620000000000001</v>
      </c>
      <c r="K250" s="1">
        <v>2.7389999999999999</v>
      </c>
    </row>
    <row r="251" spans="1:11" x14ac:dyDescent="0.35">
      <c r="A251" s="1">
        <v>2</v>
      </c>
      <c r="B251" s="1">
        <v>19</v>
      </c>
      <c r="D251" s="1">
        <v>3</v>
      </c>
      <c r="E251" s="1" t="s">
        <v>10</v>
      </c>
      <c r="F251" s="1">
        <v>-18.933</v>
      </c>
      <c r="G251" s="1">
        <v>-11.289</v>
      </c>
      <c r="H251" s="1">
        <v>-139.87799999999999</v>
      </c>
      <c r="I251" s="1">
        <v>-1.3380000000000001</v>
      </c>
      <c r="J251" s="1">
        <v>-1.609</v>
      </c>
      <c r="K251" s="1">
        <v>-2.3679999999999999</v>
      </c>
    </row>
    <row r="252" spans="1:11" x14ac:dyDescent="0.35">
      <c r="A252" s="1">
        <v>2</v>
      </c>
      <c r="B252" s="1">
        <v>19</v>
      </c>
      <c r="D252" s="1">
        <v>3</v>
      </c>
      <c r="E252" s="1" t="s">
        <v>11</v>
      </c>
      <c r="F252" s="1">
        <v>12.244</v>
      </c>
      <c r="G252" s="1">
        <v>7.306</v>
      </c>
      <c r="H252" s="1">
        <v>93.991</v>
      </c>
      <c r="I252" s="1">
        <v>0.82299999999999995</v>
      </c>
      <c r="J252" s="1">
        <v>1.085</v>
      </c>
      <c r="K252" s="1">
        <v>1.5960000000000001</v>
      </c>
    </row>
    <row r="253" spans="1:11" x14ac:dyDescent="0.35">
      <c r="A253" s="1">
        <v>2</v>
      </c>
      <c r="B253" s="1">
        <v>19</v>
      </c>
      <c r="D253" s="1">
        <v>3</v>
      </c>
      <c r="E253" s="1" t="s">
        <v>12</v>
      </c>
      <c r="F253" s="1">
        <v>-561.35599999999999</v>
      </c>
      <c r="G253" s="1">
        <v>-334.524</v>
      </c>
      <c r="H253" s="1">
        <v>-7.2789999999999999</v>
      </c>
      <c r="I253" s="1">
        <v>-3.4000000000000002E-2</v>
      </c>
      <c r="J253" s="1">
        <v>-8.5999999999999993E-2</v>
      </c>
      <c r="K253" s="1">
        <v>-0.126</v>
      </c>
    </row>
    <row r="254" spans="1:11" x14ac:dyDescent="0.35">
      <c r="A254" s="1">
        <v>2</v>
      </c>
      <c r="B254" s="1">
        <v>19</v>
      </c>
      <c r="D254" s="1">
        <v>2</v>
      </c>
      <c r="E254" s="1" t="s">
        <v>9</v>
      </c>
      <c r="F254" s="1">
        <v>16.452000000000002</v>
      </c>
      <c r="G254" s="1">
        <v>9.8529999999999998</v>
      </c>
      <c r="H254" s="1">
        <v>182.43199999999999</v>
      </c>
      <c r="I254" s="1">
        <v>1.2210000000000001</v>
      </c>
      <c r="J254" s="1">
        <v>2.1179999999999999</v>
      </c>
      <c r="K254" s="1">
        <v>3.1150000000000002</v>
      </c>
    </row>
    <row r="255" spans="1:11" x14ac:dyDescent="0.35">
      <c r="A255" s="1">
        <v>2</v>
      </c>
      <c r="B255" s="1">
        <v>19</v>
      </c>
      <c r="D255" s="1">
        <v>2</v>
      </c>
      <c r="E255" s="1" t="s">
        <v>10</v>
      </c>
      <c r="F255" s="1">
        <v>-15.166</v>
      </c>
      <c r="G255" s="1">
        <v>-9.0730000000000004</v>
      </c>
      <c r="H255" s="1">
        <v>-176.923</v>
      </c>
      <c r="I255" s="1">
        <v>-1.7869999999999999</v>
      </c>
      <c r="J255" s="1">
        <v>-2.0179999999999998</v>
      </c>
      <c r="K255" s="1">
        <v>-2.9689999999999999</v>
      </c>
    </row>
    <row r="256" spans="1:11" x14ac:dyDescent="0.35">
      <c r="A256" s="1">
        <v>2</v>
      </c>
      <c r="B256" s="1">
        <v>19</v>
      </c>
      <c r="D256" s="1">
        <v>2</v>
      </c>
      <c r="E256" s="1" t="s">
        <v>11</v>
      </c>
      <c r="F256" s="1">
        <v>9.8810000000000002</v>
      </c>
      <c r="G256" s="1">
        <v>5.9139999999999997</v>
      </c>
      <c r="H256" s="1">
        <v>112.245</v>
      </c>
      <c r="I256" s="1">
        <v>0.91200000000000003</v>
      </c>
      <c r="J256" s="1">
        <v>1.2929999999999999</v>
      </c>
      <c r="K256" s="1">
        <v>1.9019999999999999</v>
      </c>
    </row>
    <row r="257" spans="1:11" x14ac:dyDescent="0.35">
      <c r="A257" s="1">
        <v>2</v>
      </c>
      <c r="B257" s="1">
        <v>19</v>
      </c>
      <c r="D257" s="1">
        <v>2</v>
      </c>
      <c r="E257" s="1" t="s">
        <v>12</v>
      </c>
      <c r="F257" s="1">
        <v>-762.49599999999998</v>
      </c>
      <c r="G257" s="1">
        <v>-455.14800000000002</v>
      </c>
      <c r="H257" s="1">
        <v>-5.718</v>
      </c>
      <c r="I257" s="1">
        <v>-4.4999999999999998E-2</v>
      </c>
      <c r="J257" s="1">
        <v>-6.6000000000000003E-2</v>
      </c>
      <c r="K257" s="1">
        <v>-9.8000000000000004E-2</v>
      </c>
    </row>
    <row r="258" spans="1:11" x14ac:dyDescent="0.35">
      <c r="A258" s="1">
        <v>2</v>
      </c>
      <c r="B258" s="1">
        <v>19</v>
      </c>
      <c r="D258" s="1">
        <v>1</v>
      </c>
      <c r="E258" s="1" t="s">
        <v>9</v>
      </c>
      <c r="F258" s="1">
        <v>7.5739999999999998</v>
      </c>
      <c r="G258" s="1">
        <v>4.5460000000000003</v>
      </c>
      <c r="H258" s="1">
        <v>161.22999999999999</v>
      </c>
      <c r="I258" s="1">
        <v>-2.6349999999999998</v>
      </c>
      <c r="J258" s="1">
        <v>1.9990000000000001</v>
      </c>
      <c r="K258" s="1">
        <v>2.9409999999999998</v>
      </c>
    </row>
    <row r="259" spans="1:11" x14ac:dyDescent="0.35">
      <c r="A259" s="1">
        <v>2</v>
      </c>
      <c r="B259" s="1">
        <v>19</v>
      </c>
      <c r="D259" s="1">
        <v>1</v>
      </c>
      <c r="E259" s="1" t="s">
        <v>10</v>
      </c>
      <c r="F259" s="1">
        <v>-4.6689999999999996</v>
      </c>
      <c r="G259" s="1">
        <v>-2.8180000000000001</v>
      </c>
      <c r="H259" s="1">
        <v>-267.79199999999997</v>
      </c>
      <c r="I259" s="1">
        <v>3.036</v>
      </c>
      <c r="J259" s="1">
        <v>-3.2730000000000001</v>
      </c>
      <c r="K259" s="1">
        <v>-4.8150000000000004</v>
      </c>
    </row>
    <row r="260" spans="1:11" x14ac:dyDescent="0.35">
      <c r="A260" s="1">
        <v>2</v>
      </c>
      <c r="B260" s="1">
        <v>19</v>
      </c>
      <c r="D260" s="1">
        <v>1</v>
      </c>
      <c r="E260" s="1" t="s">
        <v>11</v>
      </c>
      <c r="F260" s="1">
        <v>3.4009999999999998</v>
      </c>
      <c r="G260" s="1">
        <v>2.0449999999999999</v>
      </c>
      <c r="H260" s="1">
        <v>119.154</v>
      </c>
      <c r="I260" s="1">
        <v>-1.573</v>
      </c>
      <c r="J260" s="1">
        <v>1.464</v>
      </c>
      <c r="K260" s="1">
        <v>2.1549999999999998</v>
      </c>
    </row>
    <row r="261" spans="1:11" x14ac:dyDescent="0.35">
      <c r="A261" s="1">
        <v>2</v>
      </c>
      <c r="B261" s="1">
        <v>19</v>
      </c>
      <c r="D261" s="1">
        <v>1</v>
      </c>
      <c r="E261" s="1" t="s">
        <v>12</v>
      </c>
      <c r="F261" s="1">
        <v>-990.37599999999998</v>
      </c>
      <c r="G261" s="1">
        <v>-591.45799999999997</v>
      </c>
      <c r="H261" s="1">
        <v>-5.1150000000000002</v>
      </c>
      <c r="I261" s="1">
        <v>-4.9000000000000002E-2</v>
      </c>
      <c r="J261" s="1">
        <v>-5.8999999999999997E-2</v>
      </c>
      <c r="K261" s="1">
        <v>-8.6999999999999994E-2</v>
      </c>
    </row>
    <row r="262" spans="1:11" x14ac:dyDescent="0.35">
      <c r="A262" s="1">
        <v>2</v>
      </c>
      <c r="B262" s="1">
        <v>20</v>
      </c>
      <c r="D262" s="1">
        <v>5</v>
      </c>
      <c r="E262" s="1" t="s">
        <v>9</v>
      </c>
      <c r="F262" s="1">
        <v>42.366</v>
      </c>
      <c r="G262" s="1">
        <v>25.096</v>
      </c>
      <c r="H262" s="1">
        <v>26.15</v>
      </c>
      <c r="I262" s="1">
        <v>0.43</v>
      </c>
      <c r="J262" s="1">
        <v>0.28699999999999998</v>
      </c>
      <c r="K262" s="1">
        <v>0.42299999999999999</v>
      </c>
    </row>
    <row r="263" spans="1:11" x14ac:dyDescent="0.35">
      <c r="A263" s="1">
        <v>2</v>
      </c>
      <c r="B263" s="1">
        <v>20</v>
      </c>
      <c r="D263" s="1">
        <v>5</v>
      </c>
      <c r="E263" s="1" t="s">
        <v>10</v>
      </c>
      <c r="F263" s="1">
        <v>-37.139000000000003</v>
      </c>
      <c r="G263" s="1">
        <v>-22.109000000000002</v>
      </c>
      <c r="H263" s="1">
        <v>-23.585000000000001</v>
      </c>
      <c r="I263" s="1">
        <v>-0.437</v>
      </c>
      <c r="J263" s="1">
        <v>-0.255</v>
      </c>
      <c r="K263" s="1">
        <v>-0.375</v>
      </c>
    </row>
    <row r="264" spans="1:11" x14ac:dyDescent="0.35">
      <c r="A264" s="1">
        <v>2</v>
      </c>
      <c r="B264" s="1">
        <v>20</v>
      </c>
      <c r="D264" s="1">
        <v>5</v>
      </c>
      <c r="E264" s="1" t="s">
        <v>11</v>
      </c>
      <c r="F264" s="1">
        <v>24.844999999999999</v>
      </c>
      <c r="G264" s="1">
        <v>14.750999999999999</v>
      </c>
      <c r="H264" s="1">
        <v>15.538</v>
      </c>
      <c r="I264" s="1">
        <v>0.27100000000000002</v>
      </c>
      <c r="J264" s="1">
        <v>0.16900000000000001</v>
      </c>
      <c r="K264" s="1">
        <v>0.249</v>
      </c>
    </row>
    <row r="265" spans="1:11" x14ac:dyDescent="0.35">
      <c r="A265" s="1">
        <v>2</v>
      </c>
      <c r="B265" s="1">
        <v>20</v>
      </c>
      <c r="D265" s="1">
        <v>5</v>
      </c>
      <c r="E265" s="1" t="s">
        <v>12</v>
      </c>
      <c r="F265" s="1">
        <v>-82.108000000000004</v>
      </c>
      <c r="G265" s="1">
        <v>-48.37</v>
      </c>
      <c r="H265" s="1">
        <v>-15.596</v>
      </c>
      <c r="I265" s="1">
        <v>-0.26300000000000001</v>
      </c>
      <c r="J265" s="1">
        <v>-0.17100000000000001</v>
      </c>
      <c r="K265" s="1">
        <v>-0.251</v>
      </c>
    </row>
    <row r="266" spans="1:11" x14ac:dyDescent="0.35">
      <c r="A266" s="1">
        <v>2</v>
      </c>
      <c r="B266" s="1">
        <v>20</v>
      </c>
      <c r="D266" s="1">
        <v>4</v>
      </c>
      <c r="E266" s="1" t="s">
        <v>9</v>
      </c>
      <c r="F266" s="1">
        <v>31.67</v>
      </c>
      <c r="G266" s="1">
        <v>18.951000000000001</v>
      </c>
      <c r="H266" s="1">
        <v>45.622</v>
      </c>
      <c r="I266" s="1">
        <v>0.42399999999999999</v>
      </c>
      <c r="J266" s="1">
        <v>0.52500000000000002</v>
      </c>
      <c r="K266" s="1">
        <v>0.77300000000000002</v>
      </c>
    </row>
    <row r="267" spans="1:11" x14ac:dyDescent="0.35">
      <c r="A267" s="1">
        <v>2</v>
      </c>
      <c r="B267" s="1">
        <v>20</v>
      </c>
      <c r="D267" s="1">
        <v>4</v>
      </c>
      <c r="E267" s="1" t="s">
        <v>10</v>
      </c>
      <c r="F267" s="1">
        <v>-31.529</v>
      </c>
      <c r="G267" s="1">
        <v>-18.855</v>
      </c>
      <c r="H267" s="1">
        <v>-41.889000000000003</v>
      </c>
      <c r="I267" s="1">
        <v>-0.42</v>
      </c>
      <c r="J267" s="1">
        <v>-0.48</v>
      </c>
      <c r="K267" s="1">
        <v>-0.70699999999999996</v>
      </c>
    </row>
    <row r="268" spans="1:11" x14ac:dyDescent="0.35">
      <c r="A268" s="1">
        <v>2</v>
      </c>
      <c r="B268" s="1">
        <v>20</v>
      </c>
      <c r="D268" s="1">
        <v>4</v>
      </c>
      <c r="E268" s="1" t="s">
        <v>11</v>
      </c>
      <c r="F268" s="1">
        <v>19.75</v>
      </c>
      <c r="G268" s="1">
        <v>11.814</v>
      </c>
      <c r="H268" s="1">
        <v>27.343</v>
      </c>
      <c r="I268" s="1">
        <v>0.26300000000000001</v>
      </c>
      <c r="J268" s="1">
        <v>0.314</v>
      </c>
      <c r="K268" s="1">
        <v>0.46200000000000002</v>
      </c>
    </row>
    <row r="269" spans="1:11" x14ac:dyDescent="0.35">
      <c r="A269" s="1">
        <v>2</v>
      </c>
      <c r="B269" s="1">
        <v>20</v>
      </c>
      <c r="D269" s="1">
        <v>4</v>
      </c>
      <c r="E269" s="1" t="s">
        <v>12</v>
      </c>
      <c r="F269" s="1">
        <v>-189.41499999999999</v>
      </c>
      <c r="G269" s="1">
        <v>-112.596</v>
      </c>
      <c r="H269" s="1">
        <v>-56.523000000000003</v>
      </c>
      <c r="I269" s="1">
        <v>-0.69599999999999995</v>
      </c>
      <c r="J269" s="1">
        <v>-0.63800000000000001</v>
      </c>
      <c r="K269" s="1">
        <v>-0.93799999999999994</v>
      </c>
    </row>
    <row r="270" spans="1:11" x14ac:dyDescent="0.35">
      <c r="A270" s="1">
        <v>2</v>
      </c>
      <c r="B270" s="1">
        <v>20</v>
      </c>
      <c r="D270" s="1">
        <v>3</v>
      </c>
      <c r="E270" s="1" t="s">
        <v>9</v>
      </c>
      <c r="F270" s="1">
        <v>30.11</v>
      </c>
      <c r="G270" s="1">
        <v>18.007000000000001</v>
      </c>
      <c r="H270" s="1">
        <v>62.268000000000001</v>
      </c>
      <c r="I270" s="1">
        <v>0.47</v>
      </c>
      <c r="J270" s="1">
        <v>0.72</v>
      </c>
      <c r="K270" s="1">
        <v>1.06</v>
      </c>
    </row>
    <row r="271" spans="1:11" x14ac:dyDescent="0.35">
      <c r="A271" s="1">
        <v>2</v>
      </c>
      <c r="B271" s="1">
        <v>20</v>
      </c>
      <c r="D271" s="1">
        <v>3</v>
      </c>
      <c r="E271" s="1" t="s">
        <v>10</v>
      </c>
      <c r="F271" s="1">
        <v>-28.733000000000001</v>
      </c>
      <c r="G271" s="1">
        <v>-17.187000000000001</v>
      </c>
      <c r="H271" s="1">
        <v>-59.296999999999997</v>
      </c>
      <c r="I271" s="1">
        <v>-0.48299999999999998</v>
      </c>
      <c r="J271" s="1">
        <v>-0.68500000000000005</v>
      </c>
      <c r="K271" s="1">
        <v>-1.0069999999999999</v>
      </c>
    </row>
    <row r="272" spans="1:11" x14ac:dyDescent="0.35">
      <c r="A272" s="1">
        <v>2</v>
      </c>
      <c r="B272" s="1">
        <v>20</v>
      </c>
      <c r="D272" s="1">
        <v>3</v>
      </c>
      <c r="E272" s="1" t="s">
        <v>11</v>
      </c>
      <c r="F272" s="1">
        <v>18.388000000000002</v>
      </c>
      <c r="G272" s="1">
        <v>10.997999999999999</v>
      </c>
      <c r="H272" s="1">
        <v>37.985999999999997</v>
      </c>
      <c r="I272" s="1">
        <v>0.29799999999999999</v>
      </c>
      <c r="J272" s="1">
        <v>0.439</v>
      </c>
      <c r="K272" s="1">
        <v>0.64600000000000002</v>
      </c>
    </row>
    <row r="273" spans="1:11" x14ac:dyDescent="0.35">
      <c r="A273" s="1">
        <v>2</v>
      </c>
      <c r="B273" s="1">
        <v>20</v>
      </c>
      <c r="D273" s="1">
        <v>3</v>
      </c>
      <c r="E273" s="1" t="s">
        <v>12</v>
      </c>
      <c r="F273" s="1">
        <v>-292.76400000000001</v>
      </c>
      <c r="G273" s="1">
        <v>-174.495</v>
      </c>
      <c r="H273" s="1">
        <v>-118.468</v>
      </c>
      <c r="I273" s="1">
        <v>-1.1180000000000001</v>
      </c>
      <c r="J273" s="1">
        <v>-1.361</v>
      </c>
      <c r="K273" s="1">
        <v>-2.0030000000000001</v>
      </c>
    </row>
    <row r="274" spans="1:11" x14ac:dyDescent="0.35">
      <c r="A274" s="1">
        <v>2</v>
      </c>
      <c r="B274" s="1">
        <v>20</v>
      </c>
      <c r="D274" s="1">
        <v>2</v>
      </c>
      <c r="E274" s="1" t="s">
        <v>9</v>
      </c>
      <c r="F274" s="1">
        <v>27.463000000000001</v>
      </c>
      <c r="G274" s="1">
        <v>16.437999999999999</v>
      </c>
      <c r="H274" s="1">
        <v>74.149000000000001</v>
      </c>
      <c r="I274" s="1">
        <v>0.4</v>
      </c>
      <c r="J274" s="1">
        <v>0.86499999999999999</v>
      </c>
      <c r="K274" s="1">
        <v>1.272</v>
      </c>
    </row>
    <row r="275" spans="1:11" x14ac:dyDescent="0.35">
      <c r="A275" s="1">
        <v>2</v>
      </c>
      <c r="B275" s="1">
        <v>20</v>
      </c>
      <c r="D275" s="1">
        <v>2</v>
      </c>
      <c r="E275" s="1" t="s">
        <v>10</v>
      </c>
      <c r="F275" s="1">
        <v>-27.542999999999999</v>
      </c>
      <c r="G275" s="1">
        <v>-16.477</v>
      </c>
      <c r="H275" s="1">
        <v>-75.546000000000006</v>
      </c>
      <c r="I275" s="1">
        <v>-0.45800000000000002</v>
      </c>
      <c r="J275" s="1">
        <v>-0.878</v>
      </c>
      <c r="K275" s="1">
        <v>-1.2909999999999999</v>
      </c>
    </row>
    <row r="276" spans="1:11" x14ac:dyDescent="0.35">
      <c r="A276" s="1">
        <v>2</v>
      </c>
      <c r="B276" s="1">
        <v>20</v>
      </c>
      <c r="D276" s="1">
        <v>2</v>
      </c>
      <c r="E276" s="1" t="s">
        <v>11</v>
      </c>
      <c r="F276" s="1">
        <v>17.189</v>
      </c>
      <c r="G276" s="1">
        <v>10.286</v>
      </c>
      <c r="H276" s="1">
        <v>46.777999999999999</v>
      </c>
      <c r="I276" s="1">
        <v>0.26700000000000002</v>
      </c>
      <c r="J276" s="1">
        <v>0.54500000000000004</v>
      </c>
      <c r="K276" s="1">
        <v>0.80100000000000005</v>
      </c>
    </row>
    <row r="277" spans="1:11" x14ac:dyDescent="0.35">
      <c r="A277" s="1">
        <v>2</v>
      </c>
      <c r="B277" s="1">
        <v>20</v>
      </c>
      <c r="D277" s="1">
        <v>2</v>
      </c>
      <c r="E277" s="1" t="s">
        <v>12</v>
      </c>
      <c r="F277" s="1">
        <v>-392.387</v>
      </c>
      <c r="G277" s="1">
        <v>-234.179</v>
      </c>
      <c r="H277" s="1">
        <v>-197.78899999999999</v>
      </c>
      <c r="I277" s="1">
        <v>-1.5309999999999999</v>
      </c>
      <c r="J277" s="1">
        <v>-2.294</v>
      </c>
      <c r="K277" s="1">
        <v>-3.375</v>
      </c>
    </row>
    <row r="278" spans="1:11" x14ac:dyDescent="0.35">
      <c r="A278" s="1">
        <v>2</v>
      </c>
      <c r="B278" s="1">
        <v>20</v>
      </c>
      <c r="D278" s="1">
        <v>1</v>
      </c>
      <c r="E278" s="1" t="s">
        <v>9</v>
      </c>
      <c r="F278" s="1">
        <v>16.215</v>
      </c>
      <c r="G278" s="1">
        <v>9.6999999999999993</v>
      </c>
      <c r="H278" s="1">
        <v>59.698999999999998</v>
      </c>
      <c r="I278" s="1">
        <v>-0.73099999999999998</v>
      </c>
      <c r="J278" s="1">
        <v>0.73099999999999998</v>
      </c>
      <c r="K278" s="1">
        <v>1.0760000000000001</v>
      </c>
    </row>
    <row r="279" spans="1:11" x14ac:dyDescent="0.35">
      <c r="A279" s="1">
        <v>2</v>
      </c>
      <c r="B279" s="1">
        <v>20</v>
      </c>
      <c r="D279" s="1">
        <v>1</v>
      </c>
      <c r="E279" s="1" t="s">
        <v>10</v>
      </c>
      <c r="F279" s="1">
        <v>-8.3160000000000007</v>
      </c>
      <c r="G279" s="1">
        <v>-4.9790000000000001</v>
      </c>
      <c r="H279" s="1">
        <v>-74.064999999999998</v>
      </c>
      <c r="I279" s="1">
        <v>0.77400000000000002</v>
      </c>
      <c r="J279" s="1">
        <v>-0.90300000000000002</v>
      </c>
      <c r="K279" s="1">
        <v>-1.3280000000000001</v>
      </c>
    </row>
    <row r="280" spans="1:11" x14ac:dyDescent="0.35">
      <c r="A280" s="1">
        <v>2</v>
      </c>
      <c r="B280" s="1">
        <v>20</v>
      </c>
      <c r="D280" s="1">
        <v>1</v>
      </c>
      <c r="E280" s="1" t="s">
        <v>11</v>
      </c>
      <c r="F280" s="1">
        <v>6.8140000000000001</v>
      </c>
      <c r="G280" s="1">
        <v>4.077</v>
      </c>
      <c r="H280" s="1">
        <v>37.155999999999999</v>
      </c>
      <c r="I280" s="1">
        <v>-0.41799999999999998</v>
      </c>
      <c r="J280" s="1">
        <v>0.45400000000000001</v>
      </c>
      <c r="K280" s="1">
        <v>0.66800000000000004</v>
      </c>
    </row>
    <row r="281" spans="1:11" x14ac:dyDescent="0.35">
      <c r="A281" s="1">
        <v>2</v>
      </c>
      <c r="B281" s="1">
        <v>20</v>
      </c>
      <c r="D281" s="1">
        <v>1</v>
      </c>
      <c r="E281" s="1" t="s">
        <v>12</v>
      </c>
      <c r="F281" s="1">
        <v>-490.512</v>
      </c>
      <c r="G281" s="1">
        <v>-292.87400000000002</v>
      </c>
      <c r="H281" s="1">
        <v>-279.89100000000002</v>
      </c>
      <c r="I281" s="1">
        <v>-1.4910000000000001</v>
      </c>
      <c r="J281" s="1">
        <v>-3.2839999999999998</v>
      </c>
      <c r="K281" s="1">
        <v>-4.8310000000000004</v>
      </c>
    </row>
    <row r="282" spans="1:11" x14ac:dyDescent="0.35">
      <c r="A282" s="1">
        <v>3</v>
      </c>
      <c r="B282" s="1">
        <v>7</v>
      </c>
      <c r="D282" s="1">
        <v>5</v>
      </c>
      <c r="E282" s="1" t="s">
        <v>9</v>
      </c>
      <c r="F282" s="1">
        <v>-17.28</v>
      </c>
      <c r="G282" s="1">
        <v>-10.505000000000001</v>
      </c>
      <c r="H282" s="1">
        <v>6.03</v>
      </c>
      <c r="I282" s="1">
        <v>-0.23100000000000001</v>
      </c>
      <c r="J282" s="1">
        <v>-0.19900000000000001</v>
      </c>
      <c r="K282" s="1">
        <v>-0.29299999999999998</v>
      </c>
    </row>
    <row r="283" spans="1:11" x14ac:dyDescent="0.35">
      <c r="A283" s="1">
        <v>3</v>
      </c>
      <c r="B283" s="1">
        <v>7</v>
      </c>
      <c r="D283" s="1">
        <v>5</v>
      </c>
      <c r="E283" s="1" t="s">
        <v>10</v>
      </c>
      <c r="F283" s="1">
        <v>12.625</v>
      </c>
      <c r="G283" s="1">
        <v>7.7119999999999997</v>
      </c>
      <c r="H283" s="1">
        <v>-2.117</v>
      </c>
      <c r="I283" s="1">
        <v>0.312</v>
      </c>
      <c r="J283" s="1">
        <v>5.1999999999999998E-2</v>
      </c>
      <c r="K283" s="1">
        <v>7.5999999999999998E-2</v>
      </c>
    </row>
    <row r="284" spans="1:11" x14ac:dyDescent="0.35">
      <c r="A284" s="1">
        <v>3</v>
      </c>
      <c r="B284" s="1">
        <v>7</v>
      </c>
      <c r="D284" s="1">
        <v>5</v>
      </c>
      <c r="E284" s="1" t="s">
        <v>11</v>
      </c>
      <c r="F284" s="1">
        <v>-9.3450000000000006</v>
      </c>
      <c r="G284" s="1">
        <v>-5.6929999999999996</v>
      </c>
      <c r="H284" s="1">
        <v>2.1800000000000002</v>
      </c>
      <c r="I284" s="1">
        <v>-0.16200000000000001</v>
      </c>
      <c r="J284" s="1">
        <v>-7.8E-2</v>
      </c>
      <c r="K284" s="1">
        <v>-0.115</v>
      </c>
    </row>
    <row r="285" spans="1:11" x14ac:dyDescent="0.35">
      <c r="A285" s="1">
        <v>3</v>
      </c>
      <c r="B285" s="1">
        <v>7</v>
      </c>
      <c r="D285" s="1">
        <v>5</v>
      </c>
      <c r="E285" s="1" t="s">
        <v>12</v>
      </c>
      <c r="F285" s="1">
        <v>-24.390999999999998</v>
      </c>
      <c r="G285" s="1">
        <v>-14.817</v>
      </c>
      <c r="H285" s="1">
        <v>2.4340000000000002</v>
      </c>
      <c r="I285" s="1">
        <v>-9.4E-2</v>
      </c>
      <c r="J285" s="1">
        <v>-8.1000000000000003E-2</v>
      </c>
      <c r="K285" s="1">
        <v>-0.11899999999999999</v>
      </c>
    </row>
    <row r="286" spans="1:11" x14ac:dyDescent="0.35">
      <c r="A286" s="1">
        <v>3</v>
      </c>
      <c r="B286" s="1">
        <v>7</v>
      </c>
      <c r="D286" s="1">
        <v>4</v>
      </c>
      <c r="E286" s="1" t="s">
        <v>9</v>
      </c>
      <c r="F286" s="1">
        <v>-9.2279999999999998</v>
      </c>
      <c r="G286" s="1">
        <v>-5.6779999999999999</v>
      </c>
      <c r="H286" s="1">
        <v>9.9659999999999993</v>
      </c>
      <c r="I286" s="1">
        <v>-0.28999999999999998</v>
      </c>
      <c r="J286" s="1">
        <v>-0.25900000000000001</v>
      </c>
      <c r="K286" s="1">
        <v>-0.38100000000000001</v>
      </c>
    </row>
    <row r="287" spans="1:11" x14ac:dyDescent="0.35">
      <c r="A287" s="1">
        <v>3</v>
      </c>
      <c r="B287" s="1">
        <v>7</v>
      </c>
      <c r="D287" s="1">
        <v>4</v>
      </c>
      <c r="E287" s="1" t="s">
        <v>10</v>
      </c>
      <c r="F287" s="1">
        <v>10.394</v>
      </c>
      <c r="G287" s="1">
        <v>6.3789999999999996</v>
      </c>
      <c r="H287" s="1">
        <v>-3.6469999999999998</v>
      </c>
      <c r="I287" s="1">
        <v>0.28899999999999998</v>
      </c>
      <c r="J287" s="1">
        <v>0.107</v>
      </c>
      <c r="K287" s="1">
        <v>0.158</v>
      </c>
    </row>
    <row r="288" spans="1:11" x14ac:dyDescent="0.35">
      <c r="A288" s="1">
        <v>3</v>
      </c>
      <c r="B288" s="1">
        <v>7</v>
      </c>
      <c r="D288" s="1">
        <v>4</v>
      </c>
      <c r="E288" s="1" t="s">
        <v>11</v>
      </c>
      <c r="F288" s="1">
        <v>-6.1319999999999997</v>
      </c>
      <c r="G288" s="1">
        <v>-3.7679999999999998</v>
      </c>
      <c r="H288" s="1">
        <v>4.0839999999999996</v>
      </c>
      <c r="I288" s="1">
        <v>-0.16800000000000001</v>
      </c>
      <c r="J288" s="1">
        <v>-0.114</v>
      </c>
      <c r="K288" s="1">
        <v>-0.16800000000000001</v>
      </c>
    </row>
    <row r="289" spans="1:11" x14ac:dyDescent="0.35">
      <c r="A289" s="1">
        <v>3</v>
      </c>
      <c r="B289" s="1">
        <v>7</v>
      </c>
      <c r="D289" s="1">
        <v>4</v>
      </c>
      <c r="E289" s="1" t="s">
        <v>12</v>
      </c>
      <c r="F289" s="1">
        <v>-52.837000000000003</v>
      </c>
      <c r="G289" s="1">
        <v>-32.247</v>
      </c>
      <c r="H289" s="1">
        <v>6.6459999999999999</v>
      </c>
      <c r="I289" s="1">
        <v>-0.19400000000000001</v>
      </c>
      <c r="J289" s="1">
        <v>-0.21</v>
      </c>
      <c r="K289" s="1">
        <v>-0.309</v>
      </c>
    </row>
    <row r="290" spans="1:11" x14ac:dyDescent="0.35">
      <c r="A290" s="1">
        <v>3</v>
      </c>
      <c r="B290" s="1">
        <v>7</v>
      </c>
      <c r="D290" s="1">
        <v>3</v>
      </c>
      <c r="E290" s="1" t="s">
        <v>9</v>
      </c>
      <c r="F290" s="1">
        <v>-10.925000000000001</v>
      </c>
      <c r="G290" s="1">
        <v>-6.6890000000000001</v>
      </c>
      <c r="H290" s="1">
        <v>11.939</v>
      </c>
      <c r="I290" s="1">
        <v>-0.28199999999999997</v>
      </c>
      <c r="J290" s="1">
        <v>-0.30199999999999999</v>
      </c>
      <c r="K290" s="1">
        <v>-0.44400000000000001</v>
      </c>
    </row>
    <row r="291" spans="1:11" x14ac:dyDescent="0.35">
      <c r="A291" s="1">
        <v>3</v>
      </c>
      <c r="B291" s="1">
        <v>7</v>
      </c>
      <c r="D291" s="1">
        <v>3</v>
      </c>
      <c r="E291" s="1" t="s">
        <v>10</v>
      </c>
      <c r="F291" s="1">
        <v>10.329000000000001</v>
      </c>
      <c r="G291" s="1">
        <v>6.3319999999999999</v>
      </c>
      <c r="H291" s="1">
        <v>-7.3159999999999998</v>
      </c>
      <c r="I291" s="1">
        <v>0.26200000000000001</v>
      </c>
      <c r="J291" s="1">
        <v>0.20300000000000001</v>
      </c>
      <c r="K291" s="1">
        <v>0.29899999999999999</v>
      </c>
    </row>
    <row r="292" spans="1:11" x14ac:dyDescent="0.35">
      <c r="A292" s="1">
        <v>3</v>
      </c>
      <c r="B292" s="1">
        <v>7</v>
      </c>
      <c r="D292" s="1">
        <v>3</v>
      </c>
      <c r="E292" s="1" t="s">
        <v>11</v>
      </c>
      <c r="F292" s="1">
        <v>-6.6420000000000003</v>
      </c>
      <c r="G292" s="1">
        <v>-4.069</v>
      </c>
      <c r="H292" s="1">
        <v>5.9429999999999996</v>
      </c>
      <c r="I292" s="1">
        <v>-0.159</v>
      </c>
      <c r="J292" s="1">
        <v>-0.158</v>
      </c>
      <c r="K292" s="1">
        <v>-0.23200000000000001</v>
      </c>
    </row>
    <row r="293" spans="1:11" x14ac:dyDescent="0.35">
      <c r="A293" s="1">
        <v>3</v>
      </c>
      <c r="B293" s="1">
        <v>7</v>
      </c>
      <c r="D293" s="1">
        <v>3</v>
      </c>
      <c r="E293" s="1" t="s">
        <v>12</v>
      </c>
      <c r="F293" s="1">
        <v>-81.132999999999996</v>
      </c>
      <c r="G293" s="1">
        <v>-49.585999999999999</v>
      </c>
      <c r="H293" s="1">
        <v>12.670999999999999</v>
      </c>
      <c r="I293" s="1">
        <v>-0.27600000000000002</v>
      </c>
      <c r="J293" s="1">
        <v>-0.38100000000000001</v>
      </c>
      <c r="K293" s="1">
        <v>-0.56000000000000005</v>
      </c>
    </row>
    <row r="294" spans="1:11" x14ac:dyDescent="0.35">
      <c r="A294" s="1">
        <v>3</v>
      </c>
      <c r="B294" s="1">
        <v>7</v>
      </c>
      <c r="D294" s="1">
        <v>2</v>
      </c>
      <c r="E294" s="1" t="s">
        <v>9</v>
      </c>
      <c r="F294" s="1">
        <v>-11.063000000000001</v>
      </c>
      <c r="G294" s="1">
        <v>-6.7789999999999999</v>
      </c>
      <c r="H294" s="1">
        <v>11.175000000000001</v>
      </c>
      <c r="I294" s="1">
        <v>0.217</v>
      </c>
      <c r="J294" s="1">
        <v>-0.27400000000000002</v>
      </c>
      <c r="K294" s="1">
        <v>-0.40300000000000002</v>
      </c>
    </row>
    <row r="295" spans="1:11" x14ac:dyDescent="0.35">
      <c r="A295" s="1">
        <v>3</v>
      </c>
      <c r="B295" s="1">
        <v>7</v>
      </c>
      <c r="D295" s="1">
        <v>2</v>
      </c>
      <c r="E295" s="1" t="s">
        <v>10</v>
      </c>
      <c r="F295" s="1">
        <v>12.429</v>
      </c>
      <c r="G295" s="1">
        <v>7.6189999999999998</v>
      </c>
      <c r="H295" s="1">
        <v>-7.8079999999999998</v>
      </c>
      <c r="I295" s="1">
        <v>0.48099999999999998</v>
      </c>
      <c r="J295" s="1">
        <v>0.28999999999999998</v>
      </c>
      <c r="K295" s="1">
        <v>0.42699999999999999</v>
      </c>
    </row>
    <row r="296" spans="1:11" x14ac:dyDescent="0.35">
      <c r="A296" s="1">
        <v>3</v>
      </c>
      <c r="B296" s="1">
        <v>7</v>
      </c>
      <c r="D296" s="1">
        <v>2</v>
      </c>
      <c r="E296" s="1" t="s">
        <v>11</v>
      </c>
      <c r="F296" s="1">
        <v>-7.3410000000000002</v>
      </c>
      <c r="G296" s="1">
        <v>-4.4989999999999997</v>
      </c>
      <c r="H296" s="1">
        <v>5.851</v>
      </c>
      <c r="I296" s="1">
        <v>-0.188</v>
      </c>
      <c r="J296" s="1">
        <v>-0.17599999999999999</v>
      </c>
      <c r="K296" s="1">
        <v>-0.25900000000000001</v>
      </c>
    </row>
    <row r="297" spans="1:11" x14ac:dyDescent="0.35">
      <c r="A297" s="1">
        <v>3</v>
      </c>
      <c r="B297" s="1">
        <v>7</v>
      </c>
      <c r="D297" s="1">
        <v>2</v>
      </c>
      <c r="E297" s="1" t="s">
        <v>12</v>
      </c>
      <c r="F297" s="1">
        <v>-109.42100000000001</v>
      </c>
      <c r="G297" s="1">
        <v>-66.92</v>
      </c>
      <c r="H297" s="1">
        <v>20.065000000000001</v>
      </c>
      <c r="I297" s="1">
        <v>-0.34799999999999998</v>
      </c>
      <c r="J297" s="1">
        <v>-0.57999999999999996</v>
      </c>
      <c r="K297" s="1">
        <v>-0.85399999999999998</v>
      </c>
    </row>
    <row r="298" spans="1:11" x14ac:dyDescent="0.35">
      <c r="A298" s="1">
        <v>3</v>
      </c>
      <c r="B298" s="1">
        <v>7</v>
      </c>
      <c r="D298" s="1">
        <v>1</v>
      </c>
      <c r="E298" s="1" t="s">
        <v>9</v>
      </c>
      <c r="F298" s="1">
        <v>-8.26</v>
      </c>
      <c r="G298" s="1">
        <v>-5.0590000000000002</v>
      </c>
      <c r="H298" s="1">
        <v>12.847</v>
      </c>
      <c r="I298" s="1">
        <v>0.57999999999999996</v>
      </c>
      <c r="J298" s="1">
        <v>-0.17499999999999999</v>
      </c>
      <c r="K298" s="1">
        <v>-0.25700000000000001</v>
      </c>
    </row>
    <row r="299" spans="1:11" x14ac:dyDescent="0.35">
      <c r="A299" s="1">
        <v>3</v>
      </c>
      <c r="B299" s="1">
        <v>7</v>
      </c>
      <c r="D299" s="1">
        <v>1</v>
      </c>
      <c r="E299" s="1" t="s">
        <v>10</v>
      </c>
      <c r="F299" s="1">
        <v>3.9809999999999999</v>
      </c>
      <c r="G299" s="1">
        <v>2.44</v>
      </c>
      <c r="H299" s="1">
        <v>-39.767000000000003</v>
      </c>
      <c r="I299" s="1">
        <v>-0.76800000000000002</v>
      </c>
      <c r="J299" s="1">
        <v>0.80100000000000005</v>
      </c>
      <c r="K299" s="1">
        <v>1.1779999999999999</v>
      </c>
    </row>
    <row r="300" spans="1:11" x14ac:dyDescent="0.35">
      <c r="A300" s="1">
        <v>3</v>
      </c>
      <c r="B300" s="1">
        <v>7</v>
      </c>
      <c r="D300" s="1">
        <v>1</v>
      </c>
      <c r="E300" s="1" t="s">
        <v>11</v>
      </c>
      <c r="F300" s="1">
        <v>-3.4</v>
      </c>
      <c r="G300" s="1">
        <v>-2.0830000000000002</v>
      </c>
      <c r="H300" s="1">
        <v>14.593999999999999</v>
      </c>
      <c r="I300" s="1">
        <v>0.372</v>
      </c>
      <c r="J300" s="1">
        <v>-0.27100000000000002</v>
      </c>
      <c r="K300" s="1">
        <v>-0.39900000000000002</v>
      </c>
    </row>
    <row r="301" spans="1:11" x14ac:dyDescent="0.35">
      <c r="A301" s="1">
        <v>3</v>
      </c>
      <c r="B301" s="1">
        <v>7</v>
      </c>
      <c r="D301" s="1">
        <v>1</v>
      </c>
      <c r="E301" s="1" t="s">
        <v>12</v>
      </c>
      <c r="F301" s="1">
        <v>-137.50200000000001</v>
      </c>
      <c r="G301" s="1">
        <v>-84.126000000000005</v>
      </c>
      <c r="H301" s="1">
        <v>28.312000000000001</v>
      </c>
      <c r="I301" s="1">
        <v>-0.33800000000000002</v>
      </c>
      <c r="J301" s="1">
        <v>-0.77400000000000002</v>
      </c>
      <c r="K301" s="1">
        <v>-1.1379999999999999</v>
      </c>
    </row>
    <row r="302" spans="1:11" x14ac:dyDescent="0.35">
      <c r="A302" s="1">
        <v>3</v>
      </c>
      <c r="B302" s="1">
        <v>8</v>
      </c>
      <c r="D302" s="1">
        <v>5</v>
      </c>
      <c r="E302" s="1" t="s">
        <v>9</v>
      </c>
      <c r="F302" s="1">
        <v>5.8159999999999998</v>
      </c>
      <c r="G302" s="1">
        <v>3.4820000000000002</v>
      </c>
      <c r="H302" s="1">
        <v>12.981</v>
      </c>
      <c r="I302" s="1">
        <v>-0.433</v>
      </c>
      <c r="J302" s="1">
        <v>-0.41899999999999998</v>
      </c>
      <c r="K302" s="1">
        <v>-0.61599999999999999</v>
      </c>
    </row>
    <row r="303" spans="1:11" x14ac:dyDescent="0.35">
      <c r="A303" s="1">
        <v>3</v>
      </c>
      <c r="B303" s="1">
        <v>8</v>
      </c>
      <c r="D303" s="1">
        <v>5</v>
      </c>
      <c r="E303" s="1" t="s">
        <v>10</v>
      </c>
      <c r="F303" s="1">
        <v>-4.2610000000000001</v>
      </c>
      <c r="G303" s="1">
        <v>-2.5579999999999998</v>
      </c>
      <c r="H303" s="1">
        <v>-6.556</v>
      </c>
      <c r="I303" s="1">
        <v>0.42599999999999999</v>
      </c>
      <c r="J303" s="1">
        <v>0.23200000000000001</v>
      </c>
      <c r="K303" s="1">
        <v>0.34100000000000003</v>
      </c>
    </row>
    <row r="304" spans="1:11" x14ac:dyDescent="0.35">
      <c r="A304" s="1">
        <v>3</v>
      </c>
      <c r="B304" s="1">
        <v>8</v>
      </c>
      <c r="D304" s="1">
        <v>5</v>
      </c>
      <c r="E304" s="1" t="s">
        <v>11</v>
      </c>
      <c r="F304" s="1">
        <v>3.149</v>
      </c>
      <c r="G304" s="1">
        <v>1.8879999999999999</v>
      </c>
      <c r="H304" s="1">
        <v>6.0609999999999999</v>
      </c>
      <c r="I304" s="1">
        <v>-0.26400000000000001</v>
      </c>
      <c r="J304" s="1">
        <v>-0.20300000000000001</v>
      </c>
      <c r="K304" s="1">
        <v>-0.29899999999999999</v>
      </c>
    </row>
    <row r="305" spans="1:11" x14ac:dyDescent="0.35">
      <c r="A305" s="1">
        <v>3</v>
      </c>
      <c r="B305" s="1">
        <v>8</v>
      </c>
      <c r="D305" s="1">
        <v>5</v>
      </c>
      <c r="E305" s="1" t="s">
        <v>12</v>
      </c>
      <c r="F305" s="1">
        <v>-45.475000000000001</v>
      </c>
      <c r="G305" s="1">
        <v>-27.625</v>
      </c>
      <c r="H305" s="1">
        <v>1.393</v>
      </c>
      <c r="I305" s="1">
        <v>-1.9E-2</v>
      </c>
      <c r="J305" s="1">
        <v>-3.7999999999999999E-2</v>
      </c>
      <c r="K305" s="1">
        <v>-5.6000000000000001E-2</v>
      </c>
    </row>
    <row r="306" spans="1:11" x14ac:dyDescent="0.35">
      <c r="A306" s="1">
        <v>3</v>
      </c>
      <c r="B306" s="1">
        <v>8</v>
      </c>
      <c r="D306" s="1">
        <v>4</v>
      </c>
      <c r="E306" s="1" t="s">
        <v>9</v>
      </c>
      <c r="F306" s="1">
        <v>3.044</v>
      </c>
      <c r="G306" s="1">
        <v>1.835</v>
      </c>
      <c r="H306" s="1">
        <v>15.646000000000001</v>
      </c>
      <c r="I306" s="1">
        <v>-0.36299999999999999</v>
      </c>
      <c r="J306" s="1">
        <v>-0.42599999999999999</v>
      </c>
      <c r="K306" s="1">
        <v>-0.627</v>
      </c>
    </row>
    <row r="307" spans="1:11" x14ac:dyDescent="0.35">
      <c r="A307" s="1">
        <v>3</v>
      </c>
      <c r="B307" s="1">
        <v>8</v>
      </c>
      <c r="D307" s="1">
        <v>4</v>
      </c>
      <c r="E307" s="1" t="s">
        <v>10</v>
      </c>
      <c r="F307" s="1">
        <v>-3.4729999999999999</v>
      </c>
      <c r="G307" s="1">
        <v>-2.0939999999999999</v>
      </c>
      <c r="H307" s="1">
        <v>-9.9930000000000003</v>
      </c>
      <c r="I307" s="1">
        <v>0.36599999999999999</v>
      </c>
      <c r="J307" s="1">
        <v>0.30099999999999999</v>
      </c>
      <c r="K307" s="1">
        <v>0.443</v>
      </c>
    </row>
    <row r="308" spans="1:11" x14ac:dyDescent="0.35">
      <c r="A308" s="1">
        <v>3</v>
      </c>
      <c r="B308" s="1">
        <v>8</v>
      </c>
      <c r="D308" s="1">
        <v>4</v>
      </c>
      <c r="E308" s="1" t="s">
        <v>11</v>
      </c>
      <c r="F308" s="1">
        <v>2.036</v>
      </c>
      <c r="G308" s="1">
        <v>1.228</v>
      </c>
      <c r="H308" s="1">
        <v>7.968</v>
      </c>
      <c r="I308" s="1">
        <v>-0.22</v>
      </c>
      <c r="J308" s="1">
        <v>-0.22700000000000001</v>
      </c>
      <c r="K308" s="1">
        <v>-0.33400000000000002</v>
      </c>
    </row>
    <row r="309" spans="1:11" x14ac:dyDescent="0.35">
      <c r="A309" s="1">
        <v>3</v>
      </c>
      <c r="B309" s="1">
        <v>8</v>
      </c>
      <c r="D309" s="1">
        <v>4</v>
      </c>
      <c r="E309" s="1" t="s">
        <v>12</v>
      </c>
      <c r="F309" s="1">
        <v>-96.766999999999996</v>
      </c>
      <c r="G309" s="1">
        <v>-59.084000000000003</v>
      </c>
      <c r="H309" s="1">
        <v>2.839</v>
      </c>
      <c r="I309" s="1">
        <v>-3.6999999999999998E-2</v>
      </c>
      <c r="J309" s="1">
        <v>-7.8E-2</v>
      </c>
      <c r="K309" s="1">
        <v>-0.115</v>
      </c>
    </row>
    <row r="310" spans="1:11" x14ac:dyDescent="0.35">
      <c r="A310" s="1">
        <v>3</v>
      </c>
      <c r="B310" s="1">
        <v>8</v>
      </c>
      <c r="D310" s="1">
        <v>3</v>
      </c>
      <c r="E310" s="1" t="s">
        <v>9</v>
      </c>
      <c r="F310" s="1">
        <v>3.7189999999999999</v>
      </c>
      <c r="G310" s="1">
        <v>2.2490000000000001</v>
      </c>
      <c r="H310" s="1">
        <v>19.870999999999999</v>
      </c>
      <c r="I310" s="1">
        <v>-0.36</v>
      </c>
      <c r="J310" s="1">
        <v>-0.52400000000000002</v>
      </c>
      <c r="K310" s="1">
        <v>-0.77100000000000002</v>
      </c>
    </row>
    <row r="311" spans="1:11" x14ac:dyDescent="0.35">
      <c r="A311" s="1">
        <v>3</v>
      </c>
      <c r="B311" s="1">
        <v>8</v>
      </c>
      <c r="D311" s="1">
        <v>3</v>
      </c>
      <c r="E311" s="1" t="s">
        <v>10</v>
      </c>
      <c r="F311" s="1">
        <v>-3.4969999999999999</v>
      </c>
      <c r="G311" s="1">
        <v>-2.1139999999999999</v>
      </c>
      <c r="H311" s="1">
        <v>-15.255000000000001</v>
      </c>
      <c r="I311" s="1">
        <v>0.35899999999999999</v>
      </c>
      <c r="J311" s="1">
        <v>0.42699999999999999</v>
      </c>
      <c r="K311" s="1">
        <v>0.629</v>
      </c>
    </row>
    <row r="312" spans="1:11" x14ac:dyDescent="0.35">
      <c r="A312" s="1">
        <v>3</v>
      </c>
      <c r="B312" s="1">
        <v>8</v>
      </c>
      <c r="D312" s="1">
        <v>3</v>
      </c>
      <c r="E312" s="1" t="s">
        <v>11</v>
      </c>
      <c r="F312" s="1">
        <v>2.2549999999999999</v>
      </c>
      <c r="G312" s="1">
        <v>1.3640000000000001</v>
      </c>
      <c r="H312" s="1">
        <v>10.946999999999999</v>
      </c>
      <c r="I312" s="1">
        <v>-0.218</v>
      </c>
      <c r="J312" s="1">
        <v>-0.29699999999999999</v>
      </c>
      <c r="K312" s="1">
        <v>-0.437</v>
      </c>
    </row>
    <row r="313" spans="1:11" x14ac:dyDescent="0.35">
      <c r="A313" s="1">
        <v>3</v>
      </c>
      <c r="B313" s="1">
        <v>8</v>
      </c>
      <c r="D313" s="1">
        <v>3</v>
      </c>
      <c r="E313" s="1" t="s">
        <v>12</v>
      </c>
      <c r="F313" s="1">
        <v>-148.34399999999999</v>
      </c>
      <c r="G313" s="1">
        <v>-90.706000000000003</v>
      </c>
      <c r="H313" s="1">
        <v>3.9609999999999999</v>
      </c>
      <c r="I313" s="1">
        <v>-5.2999999999999999E-2</v>
      </c>
      <c r="J313" s="1">
        <v>-0.11</v>
      </c>
      <c r="K313" s="1">
        <v>-0.16200000000000001</v>
      </c>
    </row>
    <row r="314" spans="1:11" x14ac:dyDescent="0.35">
      <c r="A314" s="1">
        <v>3</v>
      </c>
      <c r="B314" s="1">
        <v>8</v>
      </c>
      <c r="D314" s="1">
        <v>2</v>
      </c>
      <c r="E314" s="1" t="s">
        <v>9</v>
      </c>
      <c r="F314" s="1">
        <v>3.8460000000000001</v>
      </c>
      <c r="G314" s="1">
        <v>2.343</v>
      </c>
      <c r="H314" s="1">
        <v>20.399000000000001</v>
      </c>
      <c r="I314" s="1">
        <v>0.26700000000000002</v>
      </c>
      <c r="J314" s="1">
        <v>-0.51300000000000001</v>
      </c>
      <c r="K314" s="1">
        <v>-0.755</v>
      </c>
    </row>
    <row r="315" spans="1:11" x14ac:dyDescent="0.35">
      <c r="A315" s="1">
        <v>3</v>
      </c>
      <c r="B315" s="1">
        <v>8</v>
      </c>
      <c r="D315" s="1">
        <v>2</v>
      </c>
      <c r="E315" s="1" t="s">
        <v>10</v>
      </c>
      <c r="F315" s="1">
        <v>-4.3810000000000002</v>
      </c>
      <c r="G315" s="1">
        <v>-2.6720000000000002</v>
      </c>
      <c r="H315" s="1">
        <v>-18.068000000000001</v>
      </c>
      <c r="I315" s="1">
        <v>0.48699999999999999</v>
      </c>
      <c r="J315" s="1">
        <v>0.54200000000000004</v>
      </c>
      <c r="K315" s="1">
        <v>0.79700000000000004</v>
      </c>
    </row>
    <row r="316" spans="1:11" x14ac:dyDescent="0.35">
      <c r="A316" s="1">
        <v>3</v>
      </c>
      <c r="B316" s="1">
        <v>8</v>
      </c>
      <c r="D316" s="1">
        <v>2</v>
      </c>
      <c r="E316" s="1" t="s">
        <v>11</v>
      </c>
      <c r="F316" s="1">
        <v>2.5710000000000002</v>
      </c>
      <c r="G316" s="1">
        <v>1.5669999999999999</v>
      </c>
      <c r="H316" s="1">
        <v>11.994</v>
      </c>
      <c r="I316" s="1">
        <v>-0.215</v>
      </c>
      <c r="J316" s="1">
        <v>-0.33</v>
      </c>
      <c r="K316" s="1">
        <v>-0.48499999999999999</v>
      </c>
    </row>
    <row r="317" spans="1:11" x14ac:dyDescent="0.35">
      <c r="A317" s="1">
        <v>3</v>
      </c>
      <c r="B317" s="1">
        <v>8</v>
      </c>
      <c r="D317" s="1">
        <v>2</v>
      </c>
      <c r="E317" s="1" t="s">
        <v>12</v>
      </c>
      <c r="F317" s="1">
        <v>-199.964</v>
      </c>
      <c r="G317" s="1">
        <v>-122.345</v>
      </c>
      <c r="H317" s="1">
        <v>4.7880000000000003</v>
      </c>
      <c r="I317" s="1">
        <v>-6.0999999999999999E-2</v>
      </c>
      <c r="J317" s="1">
        <v>-0.13200000000000001</v>
      </c>
      <c r="K317" s="1">
        <v>-0.19400000000000001</v>
      </c>
    </row>
    <row r="318" spans="1:11" x14ac:dyDescent="0.35">
      <c r="A318" s="1">
        <v>3</v>
      </c>
      <c r="B318" s="1">
        <v>8</v>
      </c>
      <c r="D318" s="1">
        <v>1</v>
      </c>
      <c r="E318" s="1" t="s">
        <v>9</v>
      </c>
      <c r="F318" s="1">
        <v>2.8279999999999998</v>
      </c>
      <c r="G318" s="1">
        <v>1.7330000000000001</v>
      </c>
      <c r="H318" s="1">
        <v>19.649000000000001</v>
      </c>
      <c r="I318" s="1">
        <v>0.63400000000000001</v>
      </c>
      <c r="J318" s="1">
        <v>-0.33100000000000002</v>
      </c>
      <c r="K318" s="1">
        <v>-0.48699999999999999</v>
      </c>
    </row>
    <row r="319" spans="1:11" x14ac:dyDescent="0.35">
      <c r="A319" s="1">
        <v>3</v>
      </c>
      <c r="B319" s="1">
        <v>8</v>
      </c>
      <c r="D319" s="1">
        <v>1</v>
      </c>
      <c r="E319" s="1" t="s">
        <v>10</v>
      </c>
      <c r="F319" s="1">
        <v>-1.5629999999999999</v>
      </c>
      <c r="G319" s="1">
        <v>-0.95599999999999996</v>
      </c>
      <c r="H319" s="1">
        <v>-43.198999999999998</v>
      </c>
      <c r="I319" s="1">
        <v>-0.79900000000000004</v>
      </c>
      <c r="J319" s="1">
        <v>0.879</v>
      </c>
      <c r="K319" s="1">
        <v>1.2929999999999999</v>
      </c>
    </row>
    <row r="320" spans="1:11" x14ac:dyDescent="0.35">
      <c r="A320" s="1">
        <v>3</v>
      </c>
      <c r="B320" s="1">
        <v>8</v>
      </c>
      <c r="D320" s="1">
        <v>1</v>
      </c>
      <c r="E320" s="1" t="s">
        <v>11</v>
      </c>
      <c r="F320" s="1">
        <v>1.22</v>
      </c>
      <c r="G320" s="1">
        <v>0.747</v>
      </c>
      <c r="H320" s="1">
        <v>17.449000000000002</v>
      </c>
      <c r="I320" s="1">
        <v>0.39600000000000002</v>
      </c>
      <c r="J320" s="1">
        <v>-0.33600000000000002</v>
      </c>
      <c r="K320" s="1">
        <v>-0.495</v>
      </c>
    </row>
    <row r="321" spans="1:11" x14ac:dyDescent="0.35">
      <c r="A321" s="1">
        <v>3</v>
      </c>
      <c r="B321" s="1">
        <v>8</v>
      </c>
      <c r="D321" s="1">
        <v>1</v>
      </c>
      <c r="E321" s="1" t="s">
        <v>12</v>
      </c>
      <c r="F321" s="1">
        <v>-252.006</v>
      </c>
      <c r="G321" s="1">
        <v>-154.227</v>
      </c>
      <c r="H321" s="1">
        <v>4.5650000000000004</v>
      </c>
      <c r="I321" s="1">
        <v>-7.4999999999999997E-2</v>
      </c>
      <c r="J321" s="1">
        <v>-0.13100000000000001</v>
      </c>
      <c r="K321" s="1">
        <v>-0.192</v>
      </c>
    </row>
    <row r="322" spans="1:11" x14ac:dyDescent="0.35">
      <c r="A322" s="1">
        <v>3</v>
      </c>
      <c r="B322" s="1">
        <v>9</v>
      </c>
      <c r="D322" s="1">
        <v>5</v>
      </c>
      <c r="E322" s="1" t="s">
        <v>9</v>
      </c>
      <c r="F322" s="1">
        <v>-6.1639999999999997</v>
      </c>
      <c r="G322" s="1">
        <v>-4.4329999999999998</v>
      </c>
      <c r="H322" s="1">
        <v>26.355</v>
      </c>
      <c r="I322" s="1">
        <v>-0.98699999999999999</v>
      </c>
      <c r="J322" s="1">
        <v>-0.87</v>
      </c>
      <c r="K322" s="1">
        <v>-1.28</v>
      </c>
    </row>
    <row r="323" spans="1:11" x14ac:dyDescent="0.35">
      <c r="A323" s="1">
        <v>3</v>
      </c>
      <c r="B323" s="1">
        <v>9</v>
      </c>
      <c r="D323" s="1">
        <v>5</v>
      </c>
      <c r="E323" s="1" t="s">
        <v>10</v>
      </c>
      <c r="F323" s="1">
        <v>5.8739999999999997</v>
      </c>
      <c r="G323" s="1">
        <v>4.1509999999999998</v>
      </c>
      <c r="H323" s="1">
        <v>-24.751999999999999</v>
      </c>
      <c r="I323" s="1">
        <v>0.97699999999999998</v>
      </c>
      <c r="J323" s="1">
        <v>0.82399999999999995</v>
      </c>
      <c r="K323" s="1">
        <v>1.2130000000000001</v>
      </c>
    </row>
    <row r="324" spans="1:11" x14ac:dyDescent="0.35">
      <c r="A324" s="1">
        <v>3</v>
      </c>
      <c r="B324" s="1">
        <v>9</v>
      </c>
      <c r="D324" s="1">
        <v>5</v>
      </c>
      <c r="E324" s="1" t="s">
        <v>11</v>
      </c>
      <c r="F324" s="1">
        <v>-3.762</v>
      </c>
      <c r="G324" s="1">
        <v>-2.6819999999999999</v>
      </c>
      <c r="H324" s="1">
        <v>15.97</v>
      </c>
      <c r="I324" s="1">
        <v>-0.61399999999999999</v>
      </c>
      <c r="J324" s="1">
        <v>-0.52900000000000003</v>
      </c>
      <c r="K324" s="1">
        <v>-0.77900000000000003</v>
      </c>
    </row>
    <row r="325" spans="1:11" x14ac:dyDescent="0.35">
      <c r="A325" s="1">
        <v>3</v>
      </c>
      <c r="B325" s="1">
        <v>9</v>
      </c>
      <c r="D325" s="1">
        <v>5</v>
      </c>
      <c r="E325" s="1" t="s">
        <v>12</v>
      </c>
      <c r="F325" s="1">
        <v>-49.749000000000002</v>
      </c>
      <c r="G325" s="1">
        <v>-32.511000000000003</v>
      </c>
      <c r="H325" s="1">
        <v>13.034000000000001</v>
      </c>
      <c r="I325" s="1">
        <v>-0.59599999999999997</v>
      </c>
      <c r="J325" s="1">
        <v>-0.44600000000000001</v>
      </c>
      <c r="K325" s="1">
        <v>-0.65600000000000003</v>
      </c>
    </row>
    <row r="326" spans="1:11" x14ac:dyDescent="0.35">
      <c r="A326" s="1">
        <v>3</v>
      </c>
      <c r="B326" s="1">
        <v>9</v>
      </c>
      <c r="D326" s="1">
        <v>4</v>
      </c>
      <c r="E326" s="1" t="s">
        <v>9</v>
      </c>
      <c r="F326" s="1">
        <v>-5.4119999999999999</v>
      </c>
      <c r="G326" s="1">
        <v>-3.7690000000000001</v>
      </c>
      <c r="H326" s="1">
        <v>43.15</v>
      </c>
      <c r="I326" s="1">
        <v>-0.89800000000000002</v>
      </c>
      <c r="J326" s="1">
        <v>-1.2529999999999999</v>
      </c>
      <c r="K326" s="1">
        <v>-1.843</v>
      </c>
    </row>
    <row r="327" spans="1:11" x14ac:dyDescent="0.35">
      <c r="A327" s="1">
        <v>3</v>
      </c>
      <c r="B327" s="1">
        <v>9</v>
      </c>
      <c r="D327" s="1">
        <v>4</v>
      </c>
      <c r="E327" s="1" t="s">
        <v>10</v>
      </c>
      <c r="F327" s="1">
        <v>5.1479999999999997</v>
      </c>
      <c r="G327" s="1">
        <v>3.6110000000000002</v>
      </c>
      <c r="H327" s="1">
        <v>-41.69</v>
      </c>
      <c r="I327" s="1">
        <v>0.90400000000000003</v>
      </c>
      <c r="J327" s="1">
        <v>1.2210000000000001</v>
      </c>
      <c r="K327" s="1">
        <v>1.7969999999999999</v>
      </c>
    </row>
    <row r="328" spans="1:11" x14ac:dyDescent="0.35">
      <c r="A328" s="1">
        <v>3</v>
      </c>
      <c r="B328" s="1">
        <v>9</v>
      </c>
      <c r="D328" s="1">
        <v>4</v>
      </c>
      <c r="E328" s="1" t="s">
        <v>11</v>
      </c>
      <c r="F328" s="1">
        <v>-3.3</v>
      </c>
      <c r="G328" s="1">
        <v>-2.306</v>
      </c>
      <c r="H328" s="1">
        <v>26.512</v>
      </c>
      <c r="I328" s="1">
        <v>-0.56299999999999994</v>
      </c>
      <c r="J328" s="1">
        <v>-0.77300000000000002</v>
      </c>
      <c r="K328" s="1">
        <v>-1.137</v>
      </c>
    </row>
    <row r="329" spans="1:11" x14ac:dyDescent="0.35">
      <c r="A329" s="1">
        <v>3</v>
      </c>
      <c r="B329" s="1">
        <v>9</v>
      </c>
      <c r="D329" s="1">
        <v>4</v>
      </c>
      <c r="E329" s="1" t="s">
        <v>12</v>
      </c>
      <c r="F329" s="1">
        <v>-108.5</v>
      </c>
      <c r="G329" s="1">
        <v>-71.003</v>
      </c>
      <c r="H329" s="1">
        <v>54.381999999999998</v>
      </c>
      <c r="I329" s="1">
        <v>-1.659</v>
      </c>
      <c r="J329" s="1">
        <v>-1.736</v>
      </c>
      <c r="K329" s="1">
        <v>-2.5539999999999998</v>
      </c>
    </row>
    <row r="330" spans="1:11" x14ac:dyDescent="0.35">
      <c r="A330" s="1">
        <v>3</v>
      </c>
      <c r="B330" s="1">
        <v>9</v>
      </c>
      <c r="D330" s="1">
        <v>3</v>
      </c>
      <c r="E330" s="1" t="s">
        <v>9</v>
      </c>
      <c r="F330" s="1">
        <v>-4.3289999999999997</v>
      </c>
      <c r="G330" s="1">
        <v>-3.093</v>
      </c>
      <c r="H330" s="1">
        <v>59.54</v>
      </c>
      <c r="I330" s="1">
        <v>-0.89400000000000002</v>
      </c>
      <c r="J330" s="1">
        <v>-1.6180000000000001</v>
      </c>
      <c r="K330" s="1">
        <v>-2.38</v>
      </c>
    </row>
    <row r="331" spans="1:11" x14ac:dyDescent="0.35">
      <c r="A331" s="1">
        <v>3</v>
      </c>
      <c r="B331" s="1">
        <v>9</v>
      </c>
      <c r="D331" s="1">
        <v>3</v>
      </c>
      <c r="E331" s="1" t="s">
        <v>10</v>
      </c>
      <c r="F331" s="1">
        <v>3.8130000000000002</v>
      </c>
      <c r="G331" s="1">
        <v>2.7669999999999999</v>
      </c>
      <c r="H331" s="1">
        <v>-58.423000000000002</v>
      </c>
      <c r="I331" s="1">
        <v>0.91700000000000004</v>
      </c>
      <c r="J331" s="1">
        <v>1.601</v>
      </c>
      <c r="K331" s="1">
        <v>2.3559999999999999</v>
      </c>
    </row>
    <row r="332" spans="1:11" x14ac:dyDescent="0.35">
      <c r="A332" s="1">
        <v>3</v>
      </c>
      <c r="B332" s="1">
        <v>9</v>
      </c>
      <c r="D332" s="1">
        <v>3</v>
      </c>
      <c r="E332" s="1" t="s">
        <v>11</v>
      </c>
      <c r="F332" s="1">
        <v>-2.544</v>
      </c>
      <c r="G332" s="1">
        <v>-1.831</v>
      </c>
      <c r="H332" s="1">
        <v>36.863</v>
      </c>
      <c r="I332" s="1">
        <v>-0.56599999999999995</v>
      </c>
      <c r="J332" s="1">
        <v>-1.006</v>
      </c>
      <c r="K332" s="1">
        <v>-1.48</v>
      </c>
    </row>
    <row r="333" spans="1:11" x14ac:dyDescent="0.35">
      <c r="A333" s="1">
        <v>3</v>
      </c>
      <c r="B333" s="1">
        <v>9</v>
      </c>
      <c r="D333" s="1">
        <v>3</v>
      </c>
      <c r="E333" s="1" t="s">
        <v>12</v>
      </c>
      <c r="F333" s="1">
        <v>-165.59700000000001</v>
      </c>
      <c r="G333" s="1">
        <v>-108.44199999999999</v>
      </c>
      <c r="H333" s="1">
        <v>119.36</v>
      </c>
      <c r="I333" s="1">
        <v>-2.5859999999999999</v>
      </c>
      <c r="J333" s="1">
        <v>-3.5830000000000002</v>
      </c>
      <c r="K333" s="1">
        <v>-5.2709999999999999</v>
      </c>
    </row>
    <row r="334" spans="1:11" x14ac:dyDescent="0.35">
      <c r="A334" s="1">
        <v>3</v>
      </c>
      <c r="B334" s="1">
        <v>9</v>
      </c>
      <c r="D334" s="1">
        <v>2</v>
      </c>
      <c r="E334" s="1" t="s">
        <v>9</v>
      </c>
      <c r="F334" s="1">
        <v>-2.681</v>
      </c>
      <c r="G334" s="1">
        <v>-2.0419999999999998</v>
      </c>
      <c r="H334" s="1">
        <v>71.177000000000007</v>
      </c>
      <c r="I334" s="1">
        <v>0.65200000000000002</v>
      </c>
      <c r="J334" s="1">
        <v>-1.796</v>
      </c>
      <c r="K334" s="1">
        <v>-2.6419999999999999</v>
      </c>
    </row>
    <row r="335" spans="1:11" x14ac:dyDescent="0.35">
      <c r="A335" s="1">
        <v>3</v>
      </c>
      <c r="B335" s="1">
        <v>9</v>
      </c>
      <c r="D335" s="1">
        <v>2</v>
      </c>
      <c r="E335" s="1" t="s">
        <v>10</v>
      </c>
      <c r="F335" s="1">
        <v>2.101</v>
      </c>
      <c r="G335" s="1">
        <v>1.68</v>
      </c>
      <c r="H335" s="1">
        <v>-72.798000000000002</v>
      </c>
      <c r="I335" s="1">
        <v>0.68700000000000006</v>
      </c>
      <c r="J335" s="1">
        <v>1.853</v>
      </c>
      <c r="K335" s="1">
        <v>2.726</v>
      </c>
    </row>
    <row r="336" spans="1:11" x14ac:dyDescent="0.35">
      <c r="A336" s="1">
        <v>3</v>
      </c>
      <c r="B336" s="1">
        <v>9</v>
      </c>
      <c r="D336" s="1">
        <v>2</v>
      </c>
      <c r="E336" s="1" t="s">
        <v>11</v>
      </c>
      <c r="F336" s="1">
        <v>-1.494</v>
      </c>
      <c r="G336" s="1">
        <v>-1.163</v>
      </c>
      <c r="H336" s="1">
        <v>44.991999999999997</v>
      </c>
      <c r="I336" s="1">
        <v>0.41799999999999998</v>
      </c>
      <c r="J336" s="1">
        <v>-1.1399999999999999</v>
      </c>
      <c r="K336" s="1">
        <v>-1.6779999999999999</v>
      </c>
    </row>
    <row r="337" spans="1:11" x14ac:dyDescent="0.35">
      <c r="A337" s="1">
        <v>3</v>
      </c>
      <c r="B337" s="1">
        <v>9</v>
      </c>
      <c r="D337" s="1">
        <v>2</v>
      </c>
      <c r="E337" s="1" t="s">
        <v>12</v>
      </c>
      <c r="F337" s="1">
        <v>-220.083</v>
      </c>
      <c r="G337" s="1">
        <v>-144.24100000000001</v>
      </c>
      <c r="H337" s="1">
        <v>204.52500000000001</v>
      </c>
      <c r="I337" s="1">
        <v>-3.3180000000000001</v>
      </c>
      <c r="J337" s="1">
        <v>-5.8440000000000003</v>
      </c>
      <c r="K337" s="1">
        <v>-8.5969999999999995</v>
      </c>
    </row>
    <row r="338" spans="1:11" x14ac:dyDescent="0.35">
      <c r="A338" s="1">
        <v>3</v>
      </c>
      <c r="B338" s="1">
        <v>9</v>
      </c>
      <c r="D338" s="1">
        <v>1</v>
      </c>
      <c r="E338" s="1" t="s">
        <v>9</v>
      </c>
      <c r="F338" s="1">
        <v>-0.98699999999999999</v>
      </c>
      <c r="G338" s="1">
        <v>-0.82699999999999996</v>
      </c>
      <c r="H338" s="1">
        <v>54.469000000000001</v>
      </c>
      <c r="I338" s="1">
        <v>0.93700000000000006</v>
      </c>
      <c r="J338" s="1">
        <v>-1.125</v>
      </c>
      <c r="K338" s="1">
        <v>-1.6559999999999999</v>
      </c>
    </row>
    <row r="339" spans="1:11" x14ac:dyDescent="0.35">
      <c r="A339" s="1">
        <v>3</v>
      </c>
      <c r="B339" s="1">
        <v>9</v>
      </c>
      <c r="D339" s="1">
        <v>1</v>
      </c>
      <c r="E339" s="1" t="s">
        <v>10</v>
      </c>
      <c r="F339" s="1">
        <v>0.34399999999999997</v>
      </c>
      <c r="G339" s="1">
        <v>0.32400000000000001</v>
      </c>
      <c r="H339" s="1">
        <v>-60.636000000000003</v>
      </c>
      <c r="I339" s="1">
        <v>-0.96</v>
      </c>
      <c r="J339" s="1">
        <v>1.276</v>
      </c>
      <c r="K339" s="1">
        <v>1.8779999999999999</v>
      </c>
    </row>
    <row r="340" spans="1:11" x14ac:dyDescent="0.35">
      <c r="A340" s="1">
        <v>3</v>
      </c>
      <c r="B340" s="1">
        <v>9</v>
      </c>
      <c r="D340" s="1">
        <v>1</v>
      </c>
      <c r="E340" s="1" t="s">
        <v>11</v>
      </c>
      <c r="F340" s="1">
        <v>-0.37</v>
      </c>
      <c r="G340" s="1">
        <v>-0.32</v>
      </c>
      <c r="H340" s="1">
        <v>31.972999999999999</v>
      </c>
      <c r="I340" s="1">
        <v>0.52700000000000002</v>
      </c>
      <c r="J340" s="1">
        <v>-0.66700000000000004</v>
      </c>
      <c r="K340" s="1">
        <v>-0.98199999999999998</v>
      </c>
    </row>
    <row r="341" spans="1:11" x14ac:dyDescent="0.35">
      <c r="A341" s="1">
        <v>3</v>
      </c>
      <c r="B341" s="1">
        <v>9</v>
      </c>
      <c r="D341" s="1">
        <v>1</v>
      </c>
      <c r="E341" s="1" t="s">
        <v>12</v>
      </c>
      <c r="F341" s="1">
        <v>-271.96100000000001</v>
      </c>
      <c r="G341" s="1">
        <v>-178.292</v>
      </c>
      <c r="H341" s="1">
        <v>291.73200000000003</v>
      </c>
      <c r="I341" s="1">
        <v>-3.28</v>
      </c>
      <c r="J341" s="1">
        <v>-7.8959999999999999</v>
      </c>
      <c r="K341" s="1">
        <v>-11.616</v>
      </c>
    </row>
    <row r="342" spans="1:11" x14ac:dyDescent="0.35">
      <c r="A342" s="1">
        <v>3</v>
      </c>
      <c r="B342" s="1">
        <v>10</v>
      </c>
      <c r="D342" s="1">
        <v>5</v>
      </c>
      <c r="E342" s="1" t="s">
        <v>9</v>
      </c>
      <c r="F342" s="1">
        <v>-33.942999999999998</v>
      </c>
      <c r="G342" s="1">
        <v>-20.152000000000001</v>
      </c>
      <c r="H342" s="1">
        <v>66.486999999999995</v>
      </c>
      <c r="I342" s="1">
        <v>-2.6739999999999999</v>
      </c>
      <c r="J342" s="1">
        <v>-2.2210000000000001</v>
      </c>
      <c r="K342" s="1">
        <v>-3.2669999999999999</v>
      </c>
    </row>
    <row r="343" spans="1:11" x14ac:dyDescent="0.35">
      <c r="A343" s="1">
        <v>3</v>
      </c>
      <c r="B343" s="1">
        <v>10</v>
      </c>
      <c r="D343" s="1">
        <v>5</v>
      </c>
      <c r="E343" s="1" t="s">
        <v>10</v>
      </c>
      <c r="F343" s="1">
        <v>33.091999999999999</v>
      </c>
      <c r="G343" s="1">
        <v>19.824999999999999</v>
      </c>
      <c r="H343" s="1">
        <v>-51.514000000000003</v>
      </c>
      <c r="I343" s="1">
        <v>2.9369999999999998</v>
      </c>
      <c r="J343" s="1">
        <v>1.81</v>
      </c>
      <c r="K343" s="1">
        <v>2.6629999999999998</v>
      </c>
    </row>
    <row r="344" spans="1:11" x14ac:dyDescent="0.35">
      <c r="A344" s="1">
        <v>3</v>
      </c>
      <c r="B344" s="1">
        <v>10</v>
      </c>
      <c r="D344" s="1">
        <v>5</v>
      </c>
      <c r="E344" s="1" t="s">
        <v>11</v>
      </c>
      <c r="F344" s="1">
        <v>-20.949000000000002</v>
      </c>
      <c r="G344" s="1">
        <v>-12.493</v>
      </c>
      <c r="H344" s="1">
        <v>36.777999999999999</v>
      </c>
      <c r="I344" s="1">
        <v>-1.7450000000000001</v>
      </c>
      <c r="J344" s="1">
        <v>-1.26</v>
      </c>
      <c r="K344" s="1">
        <v>-1.853</v>
      </c>
    </row>
    <row r="345" spans="1:11" x14ac:dyDescent="0.35">
      <c r="A345" s="1">
        <v>3</v>
      </c>
      <c r="B345" s="1">
        <v>10</v>
      </c>
      <c r="D345" s="1">
        <v>5</v>
      </c>
      <c r="E345" s="1" t="s">
        <v>12</v>
      </c>
      <c r="F345" s="1">
        <v>-77.337999999999994</v>
      </c>
      <c r="G345" s="1">
        <v>-50.307000000000002</v>
      </c>
      <c r="H345" s="1">
        <v>5.5830000000000002</v>
      </c>
      <c r="I345" s="1">
        <v>-0.184</v>
      </c>
      <c r="J345" s="1">
        <v>-0.17899999999999999</v>
      </c>
      <c r="K345" s="1">
        <v>-0.26400000000000001</v>
      </c>
    </row>
    <row r="346" spans="1:11" x14ac:dyDescent="0.35">
      <c r="A346" s="1">
        <v>3</v>
      </c>
      <c r="B346" s="1">
        <v>10</v>
      </c>
      <c r="D346" s="1">
        <v>4</v>
      </c>
      <c r="E346" s="1" t="s">
        <v>9</v>
      </c>
      <c r="F346" s="1">
        <v>-31.777000000000001</v>
      </c>
      <c r="G346" s="1">
        <v>-19.187000000000001</v>
      </c>
      <c r="H346" s="1">
        <v>126.345</v>
      </c>
      <c r="I346" s="1">
        <v>-2.7519999999999998</v>
      </c>
      <c r="J346" s="1">
        <v>-3.581</v>
      </c>
      <c r="K346" s="1">
        <v>-5.2679999999999998</v>
      </c>
    </row>
    <row r="347" spans="1:11" x14ac:dyDescent="0.35">
      <c r="A347" s="1">
        <v>3</v>
      </c>
      <c r="B347" s="1">
        <v>10</v>
      </c>
      <c r="D347" s="1">
        <v>4</v>
      </c>
      <c r="E347" s="1" t="s">
        <v>10</v>
      </c>
      <c r="F347" s="1">
        <v>30.811</v>
      </c>
      <c r="G347" s="1">
        <v>18.568000000000001</v>
      </c>
      <c r="H347" s="1">
        <v>-101.07299999999999</v>
      </c>
      <c r="I347" s="1">
        <v>2.77</v>
      </c>
      <c r="J347" s="1">
        <v>3.0049999999999999</v>
      </c>
      <c r="K347" s="1">
        <v>4.4210000000000003</v>
      </c>
    </row>
    <row r="348" spans="1:11" x14ac:dyDescent="0.35">
      <c r="A348" s="1">
        <v>3</v>
      </c>
      <c r="B348" s="1">
        <v>10</v>
      </c>
      <c r="D348" s="1">
        <v>4</v>
      </c>
      <c r="E348" s="1" t="s">
        <v>11</v>
      </c>
      <c r="F348" s="1">
        <v>-19.559000000000001</v>
      </c>
      <c r="G348" s="1">
        <v>-11.798</v>
      </c>
      <c r="H348" s="1">
        <v>70.989999999999995</v>
      </c>
      <c r="I348" s="1">
        <v>-1.71</v>
      </c>
      <c r="J348" s="1">
        <v>-2.0579999999999998</v>
      </c>
      <c r="K348" s="1">
        <v>-3.028</v>
      </c>
    </row>
    <row r="349" spans="1:11" x14ac:dyDescent="0.35">
      <c r="A349" s="1">
        <v>3</v>
      </c>
      <c r="B349" s="1">
        <v>10</v>
      </c>
      <c r="D349" s="1">
        <v>4</v>
      </c>
      <c r="E349" s="1" t="s">
        <v>12</v>
      </c>
      <c r="F349" s="1">
        <v>-188.66499999999999</v>
      </c>
      <c r="G349" s="1">
        <v>-121.495</v>
      </c>
      <c r="H349" s="1">
        <v>15.938000000000001</v>
      </c>
      <c r="I349" s="1">
        <v>-0.40699999999999997</v>
      </c>
      <c r="J349" s="1">
        <v>-0.49199999999999999</v>
      </c>
      <c r="K349" s="1">
        <v>-0.72499999999999998</v>
      </c>
    </row>
    <row r="350" spans="1:11" x14ac:dyDescent="0.35">
      <c r="A350" s="1">
        <v>3</v>
      </c>
      <c r="B350" s="1">
        <v>10</v>
      </c>
      <c r="D350" s="1">
        <v>3</v>
      </c>
      <c r="E350" s="1" t="s">
        <v>9</v>
      </c>
      <c r="F350" s="1">
        <v>-28.486999999999998</v>
      </c>
      <c r="G350" s="1">
        <v>-17.082999999999998</v>
      </c>
      <c r="H350" s="1">
        <v>167.59200000000001</v>
      </c>
      <c r="I350" s="1">
        <v>-2.7349999999999999</v>
      </c>
      <c r="J350" s="1">
        <v>-4.4880000000000004</v>
      </c>
      <c r="K350" s="1">
        <v>-6.6020000000000003</v>
      </c>
    </row>
    <row r="351" spans="1:11" x14ac:dyDescent="0.35">
      <c r="A351" s="1">
        <v>3</v>
      </c>
      <c r="B351" s="1">
        <v>10</v>
      </c>
      <c r="D351" s="1">
        <v>3</v>
      </c>
      <c r="E351" s="1" t="s">
        <v>10</v>
      </c>
      <c r="F351" s="1">
        <v>27.343</v>
      </c>
      <c r="G351" s="1">
        <v>16.395</v>
      </c>
      <c r="H351" s="1">
        <v>-148.803</v>
      </c>
      <c r="I351" s="1">
        <v>2.827</v>
      </c>
      <c r="J351" s="1">
        <v>4.125</v>
      </c>
      <c r="K351" s="1">
        <v>6.0679999999999996</v>
      </c>
    </row>
    <row r="352" spans="1:11" x14ac:dyDescent="0.35">
      <c r="A352" s="1">
        <v>3</v>
      </c>
      <c r="B352" s="1">
        <v>10</v>
      </c>
      <c r="D352" s="1">
        <v>3</v>
      </c>
      <c r="E352" s="1" t="s">
        <v>11</v>
      </c>
      <c r="F352" s="1">
        <v>-17.446999999999999</v>
      </c>
      <c r="G352" s="1">
        <v>-10.462</v>
      </c>
      <c r="H352" s="1">
        <v>98.816999999999993</v>
      </c>
      <c r="I352" s="1">
        <v>-1.724</v>
      </c>
      <c r="J352" s="1">
        <v>-2.6909999999999998</v>
      </c>
      <c r="K352" s="1">
        <v>-3.96</v>
      </c>
    </row>
    <row r="353" spans="1:11" x14ac:dyDescent="0.35">
      <c r="A353" s="1">
        <v>3</v>
      </c>
      <c r="B353" s="1">
        <v>10</v>
      </c>
      <c r="D353" s="1">
        <v>3</v>
      </c>
      <c r="E353" s="1" t="s">
        <v>12</v>
      </c>
      <c r="F353" s="1">
        <v>-299.45</v>
      </c>
      <c r="G353" s="1">
        <v>-192.45599999999999</v>
      </c>
      <c r="H353" s="1">
        <v>30.099</v>
      </c>
      <c r="I353" s="1">
        <v>-0.60499999999999998</v>
      </c>
      <c r="J353" s="1">
        <v>-0.89100000000000001</v>
      </c>
      <c r="K353" s="1">
        <v>-1.3109999999999999</v>
      </c>
    </row>
    <row r="354" spans="1:11" x14ac:dyDescent="0.35">
      <c r="A354" s="1">
        <v>3</v>
      </c>
      <c r="B354" s="1">
        <v>10</v>
      </c>
      <c r="D354" s="1">
        <v>2</v>
      </c>
      <c r="E354" s="1" t="s">
        <v>9</v>
      </c>
      <c r="F354" s="1">
        <v>-21.834</v>
      </c>
      <c r="G354" s="1">
        <v>-13.071</v>
      </c>
      <c r="H354" s="1">
        <v>193.79</v>
      </c>
      <c r="I354" s="1">
        <v>2.0289999999999999</v>
      </c>
      <c r="J354" s="1">
        <v>-4.8710000000000004</v>
      </c>
      <c r="K354" s="1">
        <v>-7.1669999999999998</v>
      </c>
    </row>
    <row r="355" spans="1:11" x14ac:dyDescent="0.35">
      <c r="A355" s="1">
        <v>3</v>
      </c>
      <c r="B355" s="1">
        <v>10</v>
      </c>
      <c r="D355" s="1">
        <v>2</v>
      </c>
      <c r="E355" s="1" t="s">
        <v>10</v>
      </c>
      <c r="F355" s="1">
        <v>17.664999999999999</v>
      </c>
      <c r="G355" s="1">
        <v>10.629</v>
      </c>
      <c r="H355" s="1">
        <v>-191.083</v>
      </c>
      <c r="I355" s="1">
        <v>2.7650000000000001</v>
      </c>
      <c r="J355" s="1">
        <v>5.1449999999999996</v>
      </c>
      <c r="K355" s="1">
        <v>7.57</v>
      </c>
    </row>
    <row r="356" spans="1:11" x14ac:dyDescent="0.35">
      <c r="A356" s="1">
        <v>3</v>
      </c>
      <c r="B356" s="1">
        <v>10</v>
      </c>
      <c r="D356" s="1">
        <v>2</v>
      </c>
      <c r="E356" s="1" t="s">
        <v>11</v>
      </c>
      <c r="F356" s="1">
        <v>-12.343</v>
      </c>
      <c r="G356" s="1">
        <v>-7.4059999999999997</v>
      </c>
      <c r="H356" s="1">
        <v>120.23099999999999</v>
      </c>
      <c r="I356" s="1">
        <v>-1.446</v>
      </c>
      <c r="J356" s="1">
        <v>-3.13</v>
      </c>
      <c r="K356" s="1">
        <v>-4.6050000000000004</v>
      </c>
    </row>
    <row r="357" spans="1:11" x14ac:dyDescent="0.35">
      <c r="A357" s="1">
        <v>3</v>
      </c>
      <c r="B357" s="1">
        <v>10</v>
      </c>
      <c r="D357" s="1">
        <v>2</v>
      </c>
      <c r="E357" s="1" t="s">
        <v>12</v>
      </c>
      <c r="F357" s="1">
        <v>-409.23599999999999</v>
      </c>
      <c r="G357" s="1">
        <v>-262.923</v>
      </c>
      <c r="H357" s="1">
        <v>46.238999999999997</v>
      </c>
      <c r="I357" s="1">
        <v>-0.79700000000000004</v>
      </c>
      <c r="J357" s="1">
        <v>-1.335</v>
      </c>
      <c r="K357" s="1">
        <v>-1.964</v>
      </c>
    </row>
    <row r="358" spans="1:11" x14ac:dyDescent="0.35">
      <c r="A358" s="1">
        <v>3</v>
      </c>
      <c r="B358" s="1">
        <v>10</v>
      </c>
      <c r="D358" s="1">
        <v>1</v>
      </c>
      <c r="E358" s="1" t="s">
        <v>9</v>
      </c>
      <c r="F358" s="1">
        <v>-8.4629999999999992</v>
      </c>
      <c r="G358" s="1">
        <v>-5.1020000000000003</v>
      </c>
      <c r="H358" s="1">
        <v>168.072</v>
      </c>
      <c r="I358" s="1">
        <v>4.0389999999999997</v>
      </c>
      <c r="J358" s="1">
        <v>-3.1749999999999998</v>
      </c>
      <c r="K358" s="1">
        <v>-4.6719999999999997</v>
      </c>
    </row>
    <row r="359" spans="1:11" x14ac:dyDescent="0.35">
      <c r="A359" s="1">
        <v>3</v>
      </c>
      <c r="B359" s="1">
        <v>10</v>
      </c>
      <c r="D359" s="1">
        <v>1</v>
      </c>
      <c r="E359" s="1" t="s">
        <v>10</v>
      </c>
      <c r="F359" s="1">
        <v>3.42</v>
      </c>
      <c r="G359" s="1">
        <v>2.0619999999999998</v>
      </c>
      <c r="H359" s="1">
        <v>-265.82799999999997</v>
      </c>
      <c r="I359" s="1">
        <v>-4.6689999999999996</v>
      </c>
      <c r="J359" s="1">
        <v>5.4720000000000004</v>
      </c>
      <c r="K359" s="1">
        <v>8.0510000000000002</v>
      </c>
    </row>
    <row r="360" spans="1:11" x14ac:dyDescent="0.35">
      <c r="A360" s="1">
        <v>3</v>
      </c>
      <c r="B360" s="1">
        <v>10</v>
      </c>
      <c r="D360" s="1">
        <v>1</v>
      </c>
      <c r="E360" s="1" t="s">
        <v>11</v>
      </c>
      <c r="F360" s="1">
        <v>-3.3010000000000002</v>
      </c>
      <c r="G360" s="1">
        <v>-1.99</v>
      </c>
      <c r="H360" s="1">
        <v>120.511</v>
      </c>
      <c r="I360" s="1">
        <v>2.4140000000000001</v>
      </c>
      <c r="J360" s="1">
        <v>-2.4020000000000001</v>
      </c>
      <c r="K360" s="1">
        <v>-3.5339999999999998</v>
      </c>
    </row>
    <row r="361" spans="1:11" x14ac:dyDescent="0.35">
      <c r="A361" s="1">
        <v>3</v>
      </c>
      <c r="B361" s="1">
        <v>10</v>
      </c>
      <c r="D361" s="1">
        <v>1</v>
      </c>
      <c r="E361" s="1" t="s">
        <v>12</v>
      </c>
      <c r="F361" s="1">
        <v>-490.32</v>
      </c>
      <c r="G361" s="1">
        <v>-317.22899999999998</v>
      </c>
      <c r="H361" s="1">
        <v>66.716999999999999</v>
      </c>
      <c r="I361" s="1">
        <v>-0.76100000000000001</v>
      </c>
      <c r="J361" s="1">
        <v>-1.8109999999999999</v>
      </c>
      <c r="K361" s="1">
        <v>-2.6640000000000001</v>
      </c>
    </row>
    <row r="362" spans="1:11" x14ac:dyDescent="0.35">
      <c r="A362" s="1">
        <v>3</v>
      </c>
      <c r="B362" s="1">
        <v>11</v>
      </c>
      <c r="D362" s="1">
        <v>5</v>
      </c>
      <c r="E362" s="1" t="s">
        <v>9</v>
      </c>
      <c r="F362" s="1">
        <v>-26.4</v>
      </c>
      <c r="G362" s="1">
        <v>-16.193999999999999</v>
      </c>
      <c r="H362" s="1">
        <v>75.869</v>
      </c>
      <c r="I362" s="1">
        <v>-2.774</v>
      </c>
      <c r="J362" s="1">
        <v>-2.4910000000000001</v>
      </c>
      <c r="K362" s="1">
        <v>-3.665</v>
      </c>
    </row>
    <row r="363" spans="1:11" x14ac:dyDescent="0.35">
      <c r="A363" s="1">
        <v>3</v>
      </c>
      <c r="B363" s="1">
        <v>11</v>
      </c>
      <c r="D363" s="1">
        <v>5</v>
      </c>
      <c r="E363" s="1" t="s">
        <v>10</v>
      </c>
      <c r="F363" s="1">
        <v>24.253</v>
      </c>
      <c r="G363" s="1">
        <v>14.832000000000001</v>
      </c>
      <c r="H363" s="1">
        <v>-59.042999999999999</v>
      </c>
      <c r="I363" s="1">
        <v>3.0030000000000001</v>
      </c>
      <c r="J363" s="1">
        <v>2.036</v>
      </c>
      <c r="K363" s="1">
        <v>2.9950000000000001</v>
      </c>
    </row>
    <row r="364" spans="1:11" x14ac:dyDescent="0.35">
      <c r="A364" s="1">
        <v>3</v>
      </c>
      <c r="B364" s="1">
        <v>11</v>
      </c>
      <c r="D364" s="1">
        <v>5</v>
      </c>
      <c r="E364" s="1" t="s">
        <v>11</v>
      </c>
      <c r="F364" s="1">
        <v>-15.829000000000001</v>
      </c>
      <c r="G364" s="1">
        <v>-9.6959999999999997</v>
      </c>
      <c r="H364" s="1">
        <v>42.081000000000003</v>
      </c>
      <c r="I364" s="1">
        <v>-1.7969999999999999</v>
      </c>
      <c r="J364" s="1">
        <v>-1.415</v>
      </c>
      <c r="K364" s="1">
        <v>-2.081</v>
      </c>
    </row>
    <row r="365" spans="1:11" x14ac:dyDescent="0.35">
      <c r="A365" s="1">
        <v>3</v>
      </c>
      <c r="B365" s="1">
        <v>11</v>
      </c>
      <c r="D365" s="1">
        <v>5</v>
      </c>
      <c r="E365" s="1" t="s">
        <v>12</v>
      </c>
      <c r="F365" s="1">
        <v>-111.24</v>
      </c>
      <c r="G365" s="1">
        <v>-69.866</v>
      </c>
      <c r="H365" s="1">
        <v>-3.5270000000000001</v>
      </c>
      <c r="I365" s="1">
        <v>0.248</v>
      </c>
      <c r="J365" s="1">
        <v>0.128</v>
      </c>
      <c r="K365" s="1">
        <v>0.188</v>
      </c>
    </row>
    <row r="366" spans="1:11" x14ac:dyDescent="0.35">
      <c r="A366" s="1">
        <v>3</v>
      </c>
      <c r="B366" s="1">
        <v>11</v>
      </c>
      <c r="D366" s="1">
        <v>4</v>
      </c>
      <c r="E366" s="1" t="s">
        <v>9</v>
      </c>
      <c r="F366" s="1">
        <v>-22.292000000000002</v>
      </c>
      <c r="G366" s="1">
        <v>-13.618</v>
      </c>
      <c r="H366" s="1">
        <v>132.46700000000001</v>
      </c>
      <c r="I366" s="1">
        <v>-2.8050000000000002</v>
      </c>
      <c r="J366" s="1">
        <v>-3.7490000000000001</v>
      </c>
      <c r="K366" s="1">
        <v>-5.5149999999999997</v>
      </c>
    </row>
    <row r="367" spans="1:11" x14ac:dyDescent="0.35">
      <c r="A367" s="1">
        <v>3</v>
      </c>
      <c r="B367" s="1">
        <v>11</v>
      </c>
      <c r="D367" s="1">
        <v>4</v>
      </c>
      <c r="E367" s="1" t="s">
        <v>10</v>
      </c>
      <c r="F367" s="1">
        <v>21.977</v>
      </c>
      <c r="G367" s="1">
        <v>13.456</v>
      </c>
      <c r="H367" s="1">
        <v>-106.625</v>
      </c>
      <c r="I367" s="1">
        <v>2.82</v>
      </c>
      <c r="J367" s="1">
        <v>3.16</v>
      </c>
      <c r="K367" s="1">
        <v>4.649</v>
      </c>
    </row>
    <row r="368" spans="1:11" x14ac:dyDescent="0.35">
      <c r="A368" s="1">
        <v>3</v>
      </c>
      <c r="B368" s="1">
        <v>11</v>
      </c>
      <c r="D368" s="1">
        <v>4</v>
      </c>
      <c r="E368" s="1" t="s">
        <v>11</v>
      </c>
      <c r="F368" s="1">
        <v>-13.834</v>
      </c>
      <c r="G368" s="1">
        <v>-8.4610000000000003</v>
      </c>
      <c r="H368" s="1">
        <v>74.641999999999996</v>
      </c>
      <c r="I368" s="1">
        <v>-1.742</v>
      </c>
      <c r="J368" s="1">
        <v>-2.1589999999999998</v>
      </c>
      <c r="K368" s="1">
        <v>-3.177</v>
      </c>
    </row>
    <row r="369" spans="1:11" x14ac:dyDescent="0.35">
      <c r="A369" s="1">
        <v>3</v>
      </c>
      <c r="B369" s="1">
        <v>11</v>
      </c>
      <c r="D369" s="1">
        <v>4</v>
      </c>
      <c r="E369" s="1" t="s">
        <v>12</v>
      </c>
      <c r="F369" s="1">
        <v>-289.58800000000002</v>
      </c>
      <c r="G369" s="1">
        <v>-181.27500000000001</v>
      </c>
      <c r="H369" s="1">
        <v>-15.628</v>
      </c>
      <c r="I369" s="1">
        <v>0.622</v>
      </c>
      <c r="J369" s="1">
        <v>0.52300000000000002</v>
      </c>
      <c r="K369" s="1">
        <v>0.77</v>
      </c>
    </row>
    <row r="370" spans="1:11" x14ac:dyDescent="0.35">
      <c r="A370" s="1">
        <v>3</v>
      </c>
      <c r="B370" s="1">
        <v>11</v>
      </c>
      <c r="D370" s="1">
        <v>3</v>
      </c>
      <c r="E370" s="1" t="s">
        <v>9</v>
      </c>
      <c r="F370" s="1">
        <v>-20.603999999999999</v>
      </c>
      <c r="G370" s="1">
        <v>-12.615</v>
      </c>
      <c r="H370" s="1">
        <v>171.35</v>
      </c>
      <c r="I370" s="1">
        <v>-2.77</v>
      </c>
      <c r="J370" s="1">
        <v>-4.5970000000000004</v>
      </c>
      <c r="K370" s="1">
        <v>-6.7629999999999999</v>
      </c>
    </row>
    <row r="371" spans="1:11" x14ac:dyDescent="0.35">
      <c r="A371" s="1">
        <v>3</v>
      </c>
      <c r="B371" s="1">
        <v>11</v>
      </c>
      <c r="D371" s="1">
        <v>3</v>
      </c>
      <c r="E371" s="1" t="s">
        <v>10</v>
      </c>
      <c r="F371" s="1">
        <v>19.759</v>
      </c>
      <c r="G371" s="1">
        <v>12.113</v>
      </c>
      <c r="H371" s="1">
        <v>-151.24700000000001</v>
      </c>
      <c r="I371" s="1">
        <v>2.8660000000000001</v>
      </c>
      <c r="J371" s="1">
        <v>4.202</v>
      </c>
      <c r="K371" s="1">
        <v>6.181</v>
      </c>
    </row>
    <row r="372" spans="1:11" x14ac:dyDescent="0.35">
      <c r="A372" s="1">
        <v>3</v>
      </c>
      <c r="B372" s="1">
        <v>11</v>
      </c>
      <c r="D372" s="1">
        <v>3</v>
      </c>
      <c r="E372" s="1" t="s">
        <v>11</v>
      </c>
      <c r="F372" s="1">
        <v>-12.613</v>
      </c>
      <c r="G372" s="1">
        <v>-7.7270000000000003</v>
      </c>
      <c r="H372" s="1">
        <v>100.754</v>
      </c>
      <c r="I372" s="1">
        <v>-1.7470000000000001</v>
      </c>
      <c r="J372" s="1">
        <v>-2.75</v>
      </c>
      <c r="K372" s="1">
        <v>-4.0449999999999999</v>
      </c>
    </row>
    <row r="373" spans="1:11" x14ac:dyDescent="0.35">
      <c r="A373" s="1">
        <v>3</v>
      </c>
      <c r="B373" s="1">
        <v>11</v>
      </c>
      <c r="D373" s="1">
        <v>3</v>
      </c>
      <c r="E373" s="1" t="s">
        <v>12</v>
      </c>
      <c r="F373" s="1">
        <v>-469.73200000000003</v>
      </c>
      <c r="G373" s="1">
        <v>-293.72199999999998</v>
      </c>
      <c r="H373" s="1">
        <v>-38.552999999999997</v>
      </c>
      <c r="I373" s="1">
        <v>0.94</v>
      </c>
      <c r="J373" s="1">
        <v>1.181</v>
      </c>
      <c r="K373" s="1">
        <v>1.7370000000000001</v>
      </c>
    </row>
    <row r="374" spans="1:11" x14ac:dyDescent="0.35">
      <c r="A374" s="1">
        <v>3</v>
      </c>
      <c r="B374" s="1">
        <v>11</v>
      </c>
      <c r="D374" s="1">
        <v>2</v>
      </c>
      <c r="E374" s="1" t="s">
        <v>9</v>
      </c>
      <c r="F374" s="1">
        <v>-16.364999999999998</v>
      </c>
      <c r="G374" s="1">
        <v>-10.106</v>
      </c>
      <c r="H374" s="1">
        <v>194.471</v>
      </c>
      <c r="I374" s="1">
        <v>2.0379999999999998</v>
      </c>
      <c r="J374" s="1">
        <v>-4.9059999999999997</v>
      </c>
      <c r="K374" s="1">
        <v>-7.218</v>
      </c>
    </row>
    <row r="375" spans="1:11" x14ac:dyDescent="0.35">
      <c r="A375" s="1">
        <v>3</v>
      </c>
      <c r="B375" s="1">
        <v>11</v>
      </c>
      <c r="D375" s="1">
        <v>2</v>
      </c>
      <c r="E375" s="1" t="s">
        <v>10</v>
      </c>
      <c r="F375" s="1">
        <v>14.012</v>
      </c>
      <c r="G375" s="1">
        <v>8.7949999999999999</v>
      </c>
      <c r="H375" s="1">
        <v>-191.43299999999999</v>
      </c>
      <c r="I375" s="1">
        <v>2.7949999999999999</v>
      </c>
      <c r="J375" s="1">
        <v>5.1710000000000003</v>
      </c>
      <c r="K375" s="1">
        <v>7.6070000000000002</v>
      </c>
    </row>
    <row r="376" spans="1:11" x14ac:dyDescent="0.35">
      <c r="A376" s="1">
        <v>3</v>
      </c>
      <c r="B376" s="1">
        <v>11</v>
      </c>
      <c r="D376" s="1">
        <v>2</v>
      </c>
      <c r="E376" s="1" t="s">
        <v>11</v>
      </c>
      <c r="F376" s="1">
        <v>-9.4930000000000003</v>
      </c>
      <c r="G376" s="1">
        <v>-5.907</v>
      </c>
      <c r="H376" s="1">
        <v>120.553</v>
      </c>
      <c r="I376" s="1">
        <v>-1.4590000000000001</v>
      </c>
      <c r="J376" s="1">
        <v>-3.149</v>
      </c>
      <c r="K376" s="1">
        <v>-4.633</v>
      </c>
    </row>
    <row r="377" spans="1:11" x14ac:dyDescent="0.35">
      <c r="A377" s="1">
        <v>3</v>
      </c>
      <c r="B377" s="1">
        <v>11</v>
      </c>
      <c r="D377" s="1">
        <v>2</v>
      </c>
      <c r="E377" s="1" t="s">
        <v>12</v>
      </c>
      <c r="F377" s="1">
        <v>-652.99800000000005</v>
      </c>
      <c r="G377" s="1">
        <v>-408.00700000000001</v>
      </c>
      <c r="H377" s="1">
        <v>-71.367999999999995</v>
      </c>
      <c r="I377" s="1">
        <v>1.21</v>
      </c>
      <c r="J377" s="1">
        <v>2.0529999999999999</v>
      </c>
      <c r="K377" s="1">
        <v>3.02</v>
      </c>
    </row>
    <row r="378" spans="1:11" x14ac:dyDescent="0.35">
      <c r="A378" s="1">
        <v>3</v>
      </c>
      <c r="B378" s="1">
        <v>11</v>
      </c>
      <c r="D378" s="1">
        <v>1</v>
      </c>
      <c r="E378" s="1" t="s">
        <v>9</v>
      </c>
      <c r="F378" s="1">
        <v>-7.375</v>
      </c>
      <c r="G378" s="1">
        <v>-4.6859999999999999</v>
      </c>
      <c r="H378" s="1">
        <v>168.042</v>
      </c>
      <c r="I378" s="1">
        <v>4.0119999999999996</v>
      </c>
      <c r="J378" s="1">
        <v>-3.1850000000000001</v>
      </c>
      <c r="K378" s="1">
        <v>-4.6849999999999996</v>
      </c>
    </row>
    <row r="379" spans="1:11" x14ac:dyDescent="0.35">
      <c r="A379" s="1">
        <v>3</v>
      </c>
      <c r="B379" s="1">
        <v>11</v>
      </c>
      <c r="D379" s="1">
        <v>1</v>
      </c>
      <c r="E379" s="1" t="s">
        <v>10</v>
      </c>
      <c r="F379" s="1">
        <v>2.8759999999999999</v>
      </c>
      <c r="G379" s="1">
        <v>1.8540000000000001</v>
      </c>
      <c r="H379" s="1">
        <v>-265.81599999999997</v>
      </c>
      <c r="I379" s="1">
        <v>-4.6559999999999997</v>
      </c>
      <c r="J379" s="1">
        <v>5.4770000000000003</v>
      </c>
      <c r="K379" s="1">
        <v>8.0579999999999998</v>
      </c>
    </row>
    <row r="380" spans="1:11" x14ac:dyDescent="0.35">
      <c r="A380" s="1">
        <v>3</v>
      </c>
      <c r="B380" s="1">
        <v>11</v>
      </c>
      <c r="D380" s="1">
        <v>1</v>
      </c>
      <c r="E380" s="1" t="s">
        <v>11</v>
      </c>
      <c r="F380" s="1">
        <v>-2.847</v>
      </c>
      <c r="G380" s="1">
        <v>-1.8169999999999999</v>
      </c>
      <c r="H380" s="1">
        <v>120.501</v>
      </c>
      <c r="I380" s="1">
        <v>2.403</v>
      </c>
      <c r="J380" s="1">
        <v>-2.4060000000000001</v>
      </c>
      <c r="K380" s="1">
        <v>-3.54</v>
      </c>
    </row>
    <row r="381" spans="1:11" x14ac:dyDescent="0.35">
      <c r="A381" s="1">
        <v>3</v>
      </c>
      <c r="B381" s="1">
        <v>11</v>
      </c>
      <c r="D381" s="1">
        <v>1</v>
      </c>
      <c r="E381" s="1" t="s">
        <v>12</v>
      </c>
      <c r="F381" s="1">
        <v>-775.41899999999998</v>
      </c>
      <c r="G381" s="1">
        <v>-487.89400000000001</v>
      </c>
      <c r="H381" s="1">
        <v>-108.538</v>
      </c>
      <c r="I381" s="1">
        <v>1.1519999999999999</v>
      </c>
      <c r="J381" s="1">
        <v>2.9129999999999998</v>
      </c>
      <c r="K381" s="1">
        <v>4.2859999999999996</v>
      </c>
    </row>
    <row r="382" spans="1:11" x14ac:dyDescent="0.35">
      <c r="A382" s="1">
        <v>3</v>
      </c>
      <c r="B382" s="1">
        <v>12</v>
      </c>
      <c r="D382" s="1">
        <v>5</v>
      </c>
      <c r="E382" s="1" t="s">
        <v>9</v>
      </c>
      <c r="F382" s="1">
        <v>22.725999999999999</v>
      </c>
      <c r="G382" s="1">
        <v>14.143000000000001</v>
      </c>
      <c r="H382" s="1">
        <v>69.757999999999996</v>
      </c>
      <c r="I382" s="1">
        <v>-2.544</v>
      </c>
      <c r="J382" s="1">
        <v>-2.2890000000000001</v>
      </c>
      <c r="K382" s="1">
        <v>-3.3679999999999999</v>
      </c>
    </row>
    <row r="383" spans="1:11" x14ac:dyDescent="0.35">
      <c r="A383" s="1">
        <v>3</v>
      </c>
      <c r="B383" s="1">
        <v>12</v>
      </c>
      <c r="D383" s="1">
        <v>5</v>
      </c>
      <c r="E383" s="1" t="s">
        <v>10</v>
      </c>
      <c r="F383" s="1">
        <v>-21.605</v>
      </c>
      <c r="G383" s="1">
        <v>-13.44</v>
      </c>
      <c r="H383" s="1">
        <v>-52.527999999999999</v>
      </c>
      <c r="I383" s="1">
        <v>2.8180000000000001</v>
      </c>
      <c r="J383" s="1">
        <v>1.8240000000000001</v>
      </c>
      <c r="K383" s="1">
        <v>2.6829999999999998</v>
      </c>
    </row>
    <row r="384" spans="1:11" x14ac:dyDescent="0.35">
      <c r="A384" s="1">
        <v>3</v>
      </c>
      <c r="B384" s="1">
        <v>12</v>
      </c>
      <c r="D384" s="1">
        <v>5</v>
      </c>
      <c r="E384" s="1" t="s">
        <v>11</v>
      </c>
      <c r="F384" s="1">
        <v>13.853</v>
      </c>
      <c r="G384" s="1">
        <v>8.6199999999999992</v>
      </c>
      <c r="H384" s="1">
        <v>38.113999999999997</v>
      </c>
      <c r="I384" s="1">
        <v>-1.665</v>
      </c>
      <c r="J384" s="1">
        <v>-1.2849999999999999</v>
      </c>
      <c r="K384" s="1">
        <v>-1.891</v>
      </c>
    </row>
    <row r="385" spans="1:11" x14ac:dyDescent="0.35">
      <c r="A385" s="1">
        <v>3</v>
      </c>
      <c r="B385" s="1">
        <v>12</v>
      </c>
      <c r="D385" s="1">
        <v>5</v>
      </c>
      <c r="E385" s="1" t="s">
        <v>12</v>
      </c>
      <c r="F385" s="1">
        <v>-118.009</v>
      </c>
      <c r="G385" s="1">
        <v>-73.918000000000006</v>
      </c>
      <c r="H385" s="1">
        <v>-3.758</v>
      </c>
      <c r="I385" s="1">
        <v>4.3999999999999997E-2</v>
      </c>
      <c r="J385" s="1">
        <v>0.10199999999999999</v>
      </c>
      <c r="K385" s="1">
        <v>0.14899999999999999</v>
      </c>
    </row>
    <row r="386" spans="1:11" x14ac:dyDescent="0.35">
      <c r="A386" s="1">
        <v>3</v>
      </c>
      <c r="B386" s="1">
        <v>12</v>
      </c>
      <c r="D386" s="1">
        <v>4</v>
      </c>
      <c r="E386" s="1" t="s">
        <v>9</v>
      </c>
      <c r="F386" s="1">
        <v>19.494</v>
      </c>
      <c r="G386" s="1">
        <v>12.116</v>
      </c>
      <c r="H386" s="1">
        <v>123.794</v>
      </c>
      <c r="I386" s="1">
        <v>-2.64</v>
      </c>
      <c r="J386" s="1">
        <v>-3.492</v>
      </c>
      <c r="K386" s="1">
        <v>-5.1369999999999996</v>
      </c>
    </row>
    <row r="387" spans="1:11" x14ac:dyDescent="0.35">
      <c r="A387" s="1">
        <v>3</v>
      </c>
      <c r="B387" s="1">
        <v>12</v>
      </c>
      <c r="D387" s="1">
        <v>4</v>
      </c>
      <c r="E387" s="1" t="s">
        <v>10</v>
      </c>
      <c r="F387" s="1">
        <v>-19.006</v>
      </c>
      <c r="G387" s="1">
        <v>-11.805</v>
      </c>
      <c r="H387" s="1">
        <v>-96.447000000000003</v>
      </c>
      <c r="I387" s="1">
        <v>2.6549999999999998</v>
      </c>
      <c r="J387" s="1">
        <v>2.8679999999999999</v>
      </c>
      <c r="K387" s="1">
        <v>4.2190000000000003</v>
      </c>
    </row>
    <row r="388" spans="1:11" x14ac:dyDescent="0.35">
      <c r="A388" s="1">
        <v>3</v>
      </c>
      <c r="B388" s="1">
        <v>12</v>
      </c>
      <c r="D388" s="1">
        <v>4</v>
      </c>
      <c r="E388" s="1" t="s">
        <v>11</v>
      </c>
      <c r="F388" s="1">
        <v>12.031000000000001</v>
      </c>
      <c r="G388" s="1">
        <v>7.4749999999999996</v>
      </c>
      <c r="H388" s="1">
        <v>68.733999999999995</v>
      </c>
      <c r="I388" s="1">
        <v>-1.6359999999999999</v>
      </c>
      <c r="J388" s="1">
        <v>-1.9870000000000001</v>
      </c>
      <c r="K388" s="1">
        <v>-2.9239999999999999</v>
      </c>
    </row>
    <row r="389" spans="1:11" x14ac:dyDescent="0.35">
      <c r="A389" s="1">
        <v>3</v>
      </c>
      <c r="B389" s="1">
        <v>12</v>
      </c>
      <c r="D389" s="1">
        <v>4</v>
      </c>
      <c r="E389" s="1" t="s">
        <v>12</v>
      </c>
      <c r="F389" s="1">
        <v>-305.005</v>
      </c>
      <c r="G389" s="1">
        <v>-190.27099999999999</v>
      </c>
      <c r="H389" s="1">
        <v>-8.7230000000000008</v>
      </c>
      <c r="I389" s="1">
        <v>9.5000000000000001E-2</v>
      </c>
      <c r="J389" s="1">
        <v>0.23300000000000001</v>
      </c>
      <c r="K389" s="1">
        <v>0.34300000000000003</v>
      </c>
    </row>
    <row r="390" spans="1:11" x14ac:dyDescent="0.35">
      <c r="A390" s="1">
        <v>3</v>
      </c>
      <c r="B390" s="1">
        <v>12</v>
      </c>
      <c r="D390" s="1">
        <v>3</v>
      </c>
      <c r="E390" s="1" t="s">
        <v>9</v>
      </c>
      <c r="F390" s="1">
        <v>17.544</v>
      </c>
      <c r="G390" s="1">
        <v>10.917</v>
      </c>
      <c r="H390" s="1">
        <v>159.04300000000001</v>
      </c>
      <c r="I390" s="1">
        <v>-2.6</v>
      </c>
      <c r="J390" s="1">
        <v>-4.2549999999999999</v>
      </c>
      <c r="K390" s="1">
        <v>-6.2610000000000001</v>
      </c>
    </row>
    <row r="391" spans="1:11" x14ac:dyDescent="0.35">
      <c r="A391" s="1">
        <v>3</v>
      </c>
      <c r="B391" s="1">
        <v>12</v>
      </c>
      <c r="D391" s="1">
        <v>3</v>
      </c>
      <c r="E391" s="1" t="s">
        <v>10</v>
      </c>
      <c r="F391" s="1">
        <v>-16.356999999999999</v>
      </c>
      <c r="G391" s="1">
        <v>-10.163</v>
      </c>
      <c r="H391" s="1">
        <v>-138.417</v>
      </c>
      <c r="I391" s="1">
        <v>2.6760000000000002</v>
      </c>
      <c r="J391" s="1">
        <v>3.8460000000000001</v>
      </c>
      <c r="K391" s="1">
        <v>5.6580000000000004</v>
      </c>
    </row>
    <row r="392" spans="1:11" x14ac:dyDescent="0.35">
      <c r="A392" s="1">
        <v>3</v>
      </c>
      <c r="B392" s="1">
        <v>12</v>
      </c>
      <c r="D392" s="1">
        <v>3</v>
      </c>
      <c r="E392" s="1" t="s">
        <v>11</v>
      </c>
      <c r="F392" s="1">
        <v>10.593999999999999</v>
      </c>
      <c r="G392" s="1">
        <v>6.5869999999999997</v>
      </c>
      <c r="H392" s="1">
        <v>92.888000000000005</v>
      </c>
      <c r="I392" s="1">
        <v>-1.6319999999999999</v>
      </c>
      <c r="J392" s="1">
        <v>-2.532</v>
      </c>
      <c r="K392" s="1">
        <v>-3.7250000000000001</v>
      </c>
    </row>
    <row r="393" spans="1:11" x14ac:dyDescent="0.35">
      <c r="A393" s="1">
        <v>3</v>
      </c>
      <c r="B393" s="1">
        <v>12</v>
      </c>
      <c r="D393" s="1">
        <v>3</v>
      </c>
      <c r="E393" s="1" t="s">
        <v>12</v>
      </c>
      <c r="F393" s="1">
        <v>-494.99700000000001</v>
      </c>
      <c r="G393" s="1">
        <v>-308.50400000000002</v>
      </c>
      <c r="H393" s="1">
        <v>-11.157999999999999</v>
      </c>
      <c r="I393" s="1">
        <v>0.122</v>
      </c>
      <c r="J393" s="1">
        <v>0.30099999999999999</v>
      </c>
      <c r="K393" s="1">
        <v>0.443</v>
      </c>
    </row>
    <row r="394" spans="1:11" x14ac:dyDescent="0.35">
      <c r="A394" s="1">
        <v>3</v>
      </c>
      <c r="B394" s="1">
        <v>12</v>
      </c>
      <c r="D394" s="1">
        <v>2</v>
      </c>
      <c r="E394" s="1" t="s">
        <v>9</v>
      </c>
      <c r="F394" s="1">
        <v>13.712999999999999</v>
      </c>
      <c r="G394" s="1">
        <v>8.5760000000000005</v>
      </c>
      <c r="H394" s="1">
        <v>178.78</v>
      </c>
      <c r="I394" s="1">
        <v>1.917</v>
      </c>
      <c r="J394" s="1">
        <v>-4.5069999999999997</v>
      </c>
      <c r="K394" s="1">
        <v>-6.63</v>
      </c>
    </row>
    <row r="395" spans="1:11" x14ac:dyDescent="0.35">
      <c r="A395" s="1">
        <v>3</v>
      </c>
      <c r="B395" s="1">
        <v>12</v>
      </c>
      <c r="D395" s="1">
        <v>2</v>
      </c>
      <c r="E395" s="1" t="s">
        <v>10</v>
      </c>
      <c r="F395" s="1">
        <v>-12.061</v>
      </c>
      <c r="G395" s="1">
        <v>-7.5490000000000004</v>
      </c>
      <c r="H395" s="1">
        <v>-173.42500000000001</v>
      </c>
      <c r="I395" s="1">
        <v>2.754</v>
      </c>
      <c r="J395" s="1">
        <v>4.7409999999999997</v>
      </c>
      <c r="K395" s="1">
        <v>6.9749999999999996</v>
      </c>
    </row>
    <row r="396" spans="1:11" x14ac:dyDescent="0.35">
      <c r="A396" s="1">
        <v>3</v>
      </c>
      <c r="B396" s="1">
        <v>12</v>
      </c>
      <c r="D396" s="1">
        <v>2</v>
      </c>
      <c r="E396" s="1" t="s">
        <v>11</v>
      </c>
      <c r="F396" s="1">
        <v>8.0549999999999997</v>
      </c>
      <c r="G396" s="1">
        <v>5.0389999999999997</v>
      </c>
      <c r="H396" s="1">
        <v>110.011</v>
      </c>
      <c r="I396" s="1">
        <v>-1.3979999999999999</v>
      </c>
      <c r="J396" s="1">
        <v>-2.89</v>
      </c>
      <c r="K396" s="1">
        <v>-4.2519999999999998</v>
      </c>
    </row>
    <row r="397" spans="1:11" x14ac:dyDescent="0.35">
      <c r="A397" s="1">
        <v>3</v>
      </c>
      <c r="B397" s="1">
        <v>12</v>
      </c>
      <c r="D397" s="1">
        <v>2</v>
      </c>
      <c r="E397" s="1" t="s">
        <v>12</v>
      </c>
      <c r="F397" s="1">
        <v>-689.47500000000002</v>
      </c>
      <c r="G397" s="1">
        <v>-429.49200000000002</v>
      </c>
      <c r="H397" s="1">
        <v>-10.25</v>
      </c>
      <c r="I397" s="1">
        <v>0.153</v>
      </c>
      <c r="J397" s="1">
        <v>0.28999999999999998</v>
      </c>
      <c r="K397" s="1">
        <v>0.42599999999999999</v>
      </c>
    </row>
    <row r="398" spans="1:11" x14ac:dyDescent="0.35">
      <c r="A398" s="1">
        <v>3</v>
      </c>
      <c r="B398" s="1">
        <v>12</v>
      </c>
      <c r="D398" s="1">
        <v>1</v>
      </c>
      <c r="E398" s="1" t="s">
        <v>9</v>
      </c>
      <c r="F398" s="1">
        <v>5.7030000000000003</v>
      </c>
      <c r="G398" s="1">
        <v>3.6150000000000002</v>
      </c>
      <c r="H398" s="1">
        <v>155.97300000000001</v>
      </c>
      <c r="I398" s="1">
        <v>3.895</v>
      </c>
      <c r="J398" s="1">
        <v>-2.9129999999999998</v>
      </c>
      <c r="K398" s="1">
        <v>-4.2850000000000001</v>
      </c>
    </row>
    <row r="399" spans="1:11" x14ac:dyDescent="0.35">
      <c r="A399" s="1">
        <v>3</v>
      </c>
      <c r="B399" s="1">
        <v>12</v>
      </c>
      <c r="D399" s="1">
        <v>1</v>
      </c>
      <c r="E399" s="1" t="s">
        <v>10</v>
      </c>
      <c r="F399" s="1">
        <v>-3.6629999999999998</v>
      </c>
      <c r="G399" s="1">
        <v>-2.2959999999999998</v>
      </c>
      <c r="H399" s="1">
        <v>-259.77100000000002</v>
      </c>
      <c r="I399" s="1">
        <v>-4.5940000000000003</v>
      </c>
      <c r="J399" s="1">
        <v>5.3410000000000002</v>
      </c>
      <c r="K399" s="1">
        <v>7.8579999999999997</v>
      </c>
    </row>
    <row r="400" spans="1:11" x14ac:dyDescent="0.35">
      <c r="A400" s="1">
        <v>3</v>
      </c>
      <c r="B400" s="1">
        <v>12</v>
      </c>
      <c r="D400" s="1">
        <v>1</v>
      </c>
      <c r="E400" s="1" t="s">
        <v>11</v>
      </c>
      <c r="F400" s="1">
        <v>2.601</v>
      </c>
      <c r="G400" s="1">
        <v>1.6419999999999999</v>
      </c>
      <c r="H400" s="1">
        <v>115.46599999999999</v>
      </c>
      <c r="I400" s="1">
        <v>2.3519999999999999</v>
      </c>
      <c r="J400" s="1">
        <v>-2.2930000000000001</v>
      </c>
      <c r="K400" s="1">
        <v>-3.3730000000000002</v>
      </c>
    </row>
    <row r="401" spans="1:11" x14ac:dyDescent="0.35">
      <c r="A401" s="1">
        <v>3</v>
      </c>
      <c r="B401" s="1">
        <v>12</v>
      </c>
      <c r="D401" s="1">
        <v>1</v>
      </c>
      <c r="E401" s="1" t="s">
        <v>12</v>
      </c>
      <c r="F401" s="1">
        <v>-820.303</v>
      </c>
      <c r="G401" s="1">
        <v>-514.82399999999996</v>
      </c>
      <c r="H401" s="1">
        <v>-8.8559999999999999</v>
      </c>
      <c r="I401" s="1">
        <v>0.187</v>
      </c>
      <c r="J401" s="1">
        <v>0.26500000000000001</v>
      </c>
      <c r="K401" s="1">
        <v>0.39</v>
      </c>
    </row>
    <row r="402" spans="1:11" x14ac:dyDescent="0.35">
      <c r="A402" s="1">
        <v>3</v>
      </c>
      <c r="B402" s="1">
        <v>13</v>
      </c>
      <c r="D402" s="1">
        <v>5</v>
      </c>
      <c r="E402" s="1" t="s">
        <v>9</v>
      </c>
      <c r="F402" s="1">
        <v>33.6</v>
      </c>
      <c r="G402" s="1">
        <v>20.972000000000001</v>
      </c>
      <c r="H402" s="1">
        <v>25.972000000000001</v>
      </c>
      <c r="I402" s="1">
        <v>-0.997</v>
      </c>
      <c r="J402" s="1">
        <v>-0.86099999999999999</v>
      </c>
      <c r="K402" s="1">
        <v>-1.266</v>
      </c>
    </row>
    <row r="403" spans="1:11" x14ac:dyDescent="0.35">
      <c r="A403" s="1">
        <v>3</v>
      </c>
      <c r="B403" s="1">
        <v>13</v>
      </c>
      <c r="D403" s="1">
        <v>5</v>
      </c>
      <c r="E403" s="1" t="s">
        <v>10</v>
      </c>
      <c r="F403" s="1">
        <v>-31.722999999999999</v>
      </c>
      <c r="G403" s="1">
        <v>-19.771999999999998</v>
      </c>
      <c r="H403" s="1">
        <v>-23.463999999999999</v>
      </c>
      <c r="I403" s="1">
        <v>1.012</v>
      </c>
      <c r="J403" s="1">
        <v>0.79200000000000004</v>
      </c>
      <c r="K403" s="1">
        <v>1.165</v>
      </c>
    </row>
    <row r="404" spans="1:11" x14ac:dyDescent="0.35">
      <c r="A404" s="1">
        <v>3</v>
      </c>
      <c r="B404" s="1">
        <v>13</v>
      </c>
      <c r="D404" s="1">
        <v>5</v>
      </c>
      <c r="E404" s="1" t="s">
        <v>11</v>
      </c>
      <c r="F404" s="1">
        <v>20.413</v>
      </c>
      <c r="G404" s="1">
        <v>12.733000000000001</v>
      </c>
      <c r="H404" s="1">
        <v>15.445</v>
      </c>
      <c r="I404" s="1">
        <v>-0.627</v>
      </c>
      <c r="J404" s="1">
        <v>-0.51700000000000002</v>
      </c>
      <c r="K404" s="1">
        <v>-0.76</v>
      </c>
    </row>
    <row r="405" spans="1:11" x14ac:dyDescent="0.35">
      <c r="A405" s="1">
        <v>3</v>
      </c>
      <c r="B405" s="1">
        <v>13</v>
      </c>
      <c r="D405" s="1">
        <v>5</v>
      </c>
      <c r="E405" s="1" t="s">
        <v>12</v>
      </c>
      <c r="F405" s="1">
        <v>-59.981999999999999</v>
      </c>
      <c r="G405" s="1">
        <v>-37.518000000000001</v>
      </c>
      <c r="H405" s="1">
        <v>-15.428000000000001</v>
      </c>
      <c r="I405" s="1">
        <v>0.60799999999999998</v>
      </c>
      <c r="J405" s="1">
        <v>0.51400000000000001</v>
      </c>
      <c r="K405" s="1">
        <v>0.75600000000000001</v>
      </c>
    </row>
    <row r="406" spans="1:11" x14ac:dyDescent="0.35">
      <c r="A406" s="1">
        <v>3</v>
      </c>
      <c r="B406" s="1">
        <v>13</v>
      </c>
      <c r="D406" s="1">
        <v>4</v>
      </c>
      <c r="E406" s="1" t="s">
        <v>9</v>
      </c>
      <c r="F406" s="1">
        <v>29.289000000000001</v>
      </c>
      <c r="G406" s="1">
        <v>18.23</v>
      </c>
      <c r="H406" s="1">
        <v>44.860999999999997</v>
      </c>
      <c r="I406" s="1">
        <v>-0.93899999999999995</v>
      </c>
      <c r="J406" s="1">
        <v>-1.2929999999999999</v>
      </c>
      <c r="K406" s="1">
        <v>-1.9019999999999999</v>
      </c>
    </row>
    <row r="407" spans="1:11" x14ac:dyDescent="0.35">
      <c r="A407" s="1">
        <v>3</v>
      </c>
      <c r="B407" s="1">
        <v>13</v>
      </c>
      <c r="D407" s="1">
        <v>4</v>
      </c>
      <c r="E407" s="1" t="s">
        <v>10</v>
      </c>
      <c r="F407" s="1">
        <v>-28.852</v>
      </c>
      <c r="G407" s="1">
        <v>-17.962</v>
      </c>
      <c r="H407" s="1">
        <v>-41.244</v>
      </c>
      <c r="I407" s="1">
        <v>0.94599999999999995</v>
      </c>
      <c r="J407" s="1">
        <v>1.212</v>
      </c>
      <c r="K407" s="1">
        <v>1.7829999999999999</v>
      </c>
    </row>
    <row r="408" spans="1:11" x14ac:dyDescent="0.35">
      <c r="A408" s="1">
        <v>3</v>
      </c>
      <c r="B408" s="1">
        <v>13</v>
      </c>
      <c r="D408" s="1">
        <v>4</v>
      </c>
      <c r="E408" s="1" t="s">
        <v>11</v>
      </c>
      <c r="F408" s="1">
        <v>18.169</v>
      </c>
      <c r="G408" s="1">
        <v>11.31</v>
      </c>
      <c r="H408" s="1">
        <v>26.902999999999999</v>
      </c>
      <c r="I408" s="1">
        <v>-0.58799999999999997</v>
      </c>
      <c r="J408" s="1">
        <v>-0.78300000000000003</v>
      </c>
      <c r="K408" s="1">
        <v>-1.1519999999999999</v>
      </c>
    </row>
    <row r="409" spans="1:11" x14ac:dyDescent="0.35">
      <c r="A409" s="1">
        <v>3</v>
      </c>
      <c r="B409" s="1">
        <v>13</v>
      </c>
      <c r="D409" s="1">
        <v>4</v>
      </c>
      <c r="E409" s="1" t="s">
        <v>12</v>
      </c>
      <c r="F409" s="1">
        <v>-159.91800000000001</v>
      </c>
      <c r="G409" s="1">
        <v>-99.739000000000004</v>
      </c>
      <c r="H409" s="1">
        <v>-55.753999999999998</v>
      </c>
      <c r="I409" s="1">
        <v>1.6020000000000001</v>
      </c>
      <c r="J409" s="1">
        <v>1.76</v>
      </c>
      <c r="K409" s="1">
        <v>2.59</v>
      </c>
    </row>
    <row r="410" spans="1:11" x14ac:dyDescent="0.35">
      <c r="A410" s="1">
        <v>3</v>
      </c>
      <c r="B410" s="1">
        <v>13</v>
      </c>
      <c r="D410" s="1">
        <v>3</v>
      </c>
      <c r="E410" s="1" t="s">
        <v>9</v>
      </c>
      <c r="F410" s="1">
        <v>27.626000000000001</v>
      </c>
      <c r="G410" s="1">
        <v>17.193999999999999</v>
      </c>
      <c r="H410" s="1">
        <v>60.978000000000002</v>
      </c>
      <c r="I410" s="1">
        <v>-0.93700000000000006</v>
      </c>
      <c r="J410" s="1">
        <v>-1.651</v>
      </c>
      <c r="K410" s="1">
        <v>-2.4289999999999998</v>
      </c>
    </row>
    <row r="411" spans="1:11" x14ac:dyDescent="0.35">
      <c r="A411" s="1">
        <v>3</v>
      </c>
      <c r="B411" s="1">
        <v>13</v>
      </c>
      <c r="D411" s="1">
        <v>3</v>
      </c>
      <c r="E411" s="1" t="s">
        <v>10</v>
      </c>
      <c r="F411" s="1">
        <v>-26.786999999999999</v>
      </c>
      <c r="G411" s="1">
        <v>-16.652999999999999</v>
      </c>
      <c r="H411" s="1">
        <v>-58.104999999999997</v>
      </c>
      <c r="I411" s="1">
        <v>0.97</v>
      </c>
      <c r="J411" s="1">
        <v>1.6</v>
      </c>
      <c r="K411" s="1">
        <v>2.3540000000000001</v>
      </c>
    </row>
    <row r="412" spans="1:11" x14ac:dyDescent="0.35">
      <c r="A412" s="1">
        <v>3</v>
      </c>
      <c r="B412" s="1">
        <v>13</v>
      </c>
      <c r="D412" s="1">
        <v>3</v>
      </c>
      <c r="E412" s="1" t="s">
        <v>11</v>
      </c>
      <c r="F412" s="1">
        <v>17.004000000000001</v>
      </c>
      <c r="G412" s="1">
        <v>10.577</v>
      </c>
      <c r="H412" s="1">
        <v>37.21</v>
      </c>
      <c r="I412" s="1">
        <v>-0.59499999999999997</v>
      </c>
      <c r="J412" s="1">
        <v>-1.016</v>
      </c>
      <c r="K412" s="1">
        <v>-1.4950000000000001</v>
      </c>
    </row>
    <row r="413" spans="1:11" x14ac:dyDescent="0.35">
      <c r="A413" s="1">
        <v>3</v>
      </c>
      <c r="B413" s="1">
        <v>13</v>
      </c>
      <c r="D413" s="1">
        <v>3</v>
      </c>
      <c r="E413" s="1" t="s">
        <v>12</v>
      </c>
      <c r="F413" s="1">
        <v>-257.12299999999999</v>
      </c>
      <c r="G413" s="1">
        <v>-160.249</v>
      </c>
      <c r="H413" s="1">
        <v>-116.486</v>
      </c>
      <c r="I413" s="1">
        <v>2.4670000000000001</v>
      </c>
      <c r="J413" s="1">
        <v>3.4830000000000001</v>
      </c>
      <c r="K413" s="1">
        <v>5.1239999999999997</v>
      </c>
    </row>
    <row r="414" spans="1:11" x14ac:dyDescent="0.35">
      <c r="A414" s="1">
        <v>3</v>
      </c>
      <c r="B414" s="1">
        <v>13</v>
      </c>
      <c r="D414" s="1">
        <v>2</v>
      </c>
      <c r="E414" s="1" t="s">
        <v>9</v>
      </c>
      <c r="F414" s="1">
        <v>23.094000000000001</v>
      </c>
      <c r="G414" s="1">
        <v>14.484999999999999</v>
      </c>
      <c r="H414" s="1">
        <v>72.394999999999996</v>
      </c>
      <c r="I414" s="1">
        <v>0.68700000000000006</v>
      </c>
      <c r="J414" s="1">
        <v>-1.8260000000000001</v>
      </c>
      <c r="K414" s="1">
        <v>-2.6859999999999999</v>
      </c>
    </row>
    <row r="415" spans="1:11" x14ac:dyDescent="0.35">
      <c r="A415" s="1">
        <v>3</v>
      </c>
      <c r="B415" s="1">
        <v>13</v>
      </c>
      <c r="D415" s="1">
        <v>2</v>
      </c>
      <c r="E415" s="1" t="s">
        <v>10</v>
      </c>
      <c r="F415" s="1">
        <v>-20.193000000000001</v>
      </c>
      <c r="G415" s="1">
        <v>-12.811</v>
      </c>
      <c r="H415" s="1">
        <v>-73.831000000000003</v>
      </c>
      <c r="I415" s="1">
        <v>0.77200000000000002</v>
      </c>
      <c r="J415" s="1">
        <v>1.905</v>
      </c>
      <c r="K415" s="1">
        <v>2.8029999999999999</v>
      </c>
    </row>
    <row r="416" spans="1:11" x14ac:dyDescent="0.35">
      <c r="A416" s="1">
        <v>3</v>
      </c>
      <c r="B416" s="1">
        <v>13</v>
      </c>
      <c r="D416" s="1">
        <v>2</v>
      </c>
      <c r="E416" s="1" t="s">
        <v>11</v>
      </c>
      <c r="F416" s="1">
        <v>13.526999999999999</v>
      </c>
      <c r="G416" s="1">
        <v>8.5299999999999994</v>
      </c>
      <c r="H416" s="1">
        <v>45.694000000000003</v>
      </c>
      <c r="I416" s="1">
        <v>-0.45300000000000001</v>
      </c>
      <c r="J416" s="1">
        <v>-1.1659999999999999</v>
      </c>
      <c r="K416" s="1">
        <v>-1.7150000000000001</v>
      </c>
    </row>
    <row r="417" spans="1:11" x14ac:dyDescent="0.35">
      <c r="A417" s="1">
        <v>3</v>
      </c>
      <c r="B417" s="1">
        <v>13</v>
      </c>
      <c r="D417" s="1">
        <v>2</v>
      </c>
      <c r="E417" s="1" t="s">
        <v>12</v>
      </c>
      <c r="F417" s="1">
        <v>-350.29599999999999</v>
      </c>
      <c r="G417" s="1">
        <v>-218.28899999999999</v>
      </c>
      <c r="H417" s="1">
        <v>-193.999</v>
      </c>
      <c r="I417" s="1">
        <v>3.161</v>
      </c>
      <c r="J417" s="1">
        <v>5.548</v>
      </c>
      <c r="K417" s="1">
        <v>8.1630000000000003</v>
      </c>
    </row>
    <row r="418" spans="1:11" x14ac:dyDescent="0.35">
      <c r="A418" s="1">
        <v>3</v>
      </c>
      <c r="B418" s="1">
        <v>13</v>
      </c>
      <c r="D418" s="1">
        <v>1</v>
      </c>
      <c r="E418" s="1" t="s">
        <v>9</v>
      </c>
      <c r="F418" s="1">
        <v>10.138</v>
      </c>
      <c r="G418" s="1">
        <v>6.5410000000000004</v>
      </c>
      <c r="H418" s="1">
        <v>57.936</v>
      </c>
      <c r="I418" s="1">
        <v>1.1100000000000001</v>
      </c>
      <c r="J418" s="1">
        <v>-1.167</v>
      </c>
      <c r="K418" s="1">
        <v>-1.7170000000000001</v>
      </c>
    </row>
    <row r="419" spans="1:11" x14ac:dyDescent="0.35">
      <c r="A419" s="1">
        <v>3</v>
      </c>
      <c r="B419" s="1">
        <v>13</v>
      </c>
      <c r="D419" s="1">
        <v>1</v>
      </c>
      <c r="E419" s="1" t="s">
        <v>10</v>
      </c>
      <c r="F419" s="1">
        <v>-5.26</v>
      </c>
      <c r="G419" s="1">
        <v>-3.3860000000000001</v>
      </c>
      <c r="H419" s="1">
        <v>-71.909000000000006</v>
      </c>
      <c r="I419" s="1">
        <v>-1.1850000000000001</v>
      </c>
      <c r="J419" s="1">
        <v>1.5009999999999999</v>
      </c>
      <c r="K419" s="1">
        <v>2.2080000000000002</v>
      </c>
    </row>
    <row r="420" spans="1:11" x14ac:dyDescent="0.35">
      <c r="A420" s="1">
        <v>3</v>
      </c>
      <c r="B420" s="1">
        <v>13</v>
      </c>
      <c r="D420" s="1">
        <v>1</v>
      </c>
      <c r="E420" s="1" t="s">
        <v>11</v>
      </c>
      <c r="F420" s="1">
        <v>4.2770000000000001</v>
      </c>
      <c r="G420" s="1">
        <v>2.7570000000000001</v>
      </c>
      <c r="H420" s="1">
        <v>36.067</v>
      </c>
      <c r="I420" s="1">
        <v>0.63700000000000001</v>
      </c>
      <c r="J420" s="1">
        <v>-0.74099999999999999</v>
      </c>
      <c r="K420" s="1">
        <v>-1.091</v>
      </c>
    </row>
    <row r="421" spans="1:11" x14ac:dyDescent="0.35">
      <c r="A421" s="1">
        <v>3</v>
      </c>
      <c r="B421" s="1">
        <v>13</v>
      </c>
      <c r="D421" s="1">
        <v>1</v>
      </c>
      <c r="E421" s="1" t="s">
        <v>12</v>
      </c>
      <c r="F421" s="1">
        <v>-410.57799999999997</v>
      </c>
      <c r="G421" s="1">
        <v>-257.28300000000002</v>
      </c>
      <c r="H421" s="1">
        <v>-273.98899999999998</v>
      </c>
      <c r="I421" s="1">
        <v>3.1259999999999999</v>
      </c>
      <c r="J421" s="1">
        <v>7.4329999999999998</v>
      </c>
      <c r="K421" s="1">
        <v>10.935</v>
      </c>
    </row>
    <row r="422" spans="1:11" x14ac:dyDescent="0.35">
      <c r="A422" s="1">
        <v>4</v>
      </c>
      <c r="B422" s="1">
        <v>4</v>
      </c>
      <c r="D422" s="1">
        <v>5</v>
      </c>
      <c r="E422" s="1" t="s">
        <v>9</v>
      </c>
      <c r="F422" s="1">
        <v>-17.277999999999999</v>
      </c>
      <c r="G422" s="1">
        <v>-10.51</v>
      </c>
      <c r="H422" s="1">
        <v>6.0919999999999996</v>
      </c>
      <c r="I422" s="1">
        <v>-0.47299999999999998</v>
      </c>
      <c r="J422" s="1">
        <v>-0.42799999999999999</v>
      </c>
      <c r="K422" s="1">
        <v>-0.629</v>
      </c>
    </row>
    <row r="423" spans="1:11" x14ac:dyDescent="0.35">
      <c r="A423" s="1">
        <v>4</v>
      </c>
      <c r="B423" s="1">
        <v>4</v>
      </c>
      <c r="D423" s="1">
        <v>5</v>
      </c>
      <c r="E423" s="1" t="s">
        <v>10</v>
      </c>
      <c r="F423" s="1">
        <v>12.641999999999999</v>
      </c>
      <c r="G423" s="1">
        <v>7.7279999999999998</v>
      </c>
      <c r="H423" s="1">
        <v>-2.073</v>
      </c>
      <c r="I423" s="1">
        <v>0.57999999999999996</v>
      </c>
      <c r="J423" s="1">
        <v>9.7000000000000003E-2</v>
      </c>
      <c r="K423" s="1">
        <v>0.14199999999999999</v>
      </c>
    </row>
    <row r="424" spans="1:11" x14ac:dyDescent="0.35">
      <c r="A424" s="1">
        <v>4</v>
      </c>
      <c r="B424" s="1">
        <v>4</v>
      </c>
      <c r="D424" s="1">
        <v>5</v>
      </c>
      <c r="E424" s="1" t="s">
        <v>11</v>
      </c>
      <c r="F424" s="1">
        <v>-9.35</v>
      </c>
      <c r="G424" s="1">
        <v>-5.6989999999999998</v>
      </c>
      <c r="H424" s="1">
        <v>2.2170000000000001</v>
      </c>
      <c r="I424" s="1">
        <v>-0.316</v>
      </c>
      <c r="J424" s="1">
        <v>-0.16400000000000001</v>
      </c>
      <c r="K424" s="1">
        <v>-0.24099999999999999</v>
      </c>
    </row>
    <row r="425" spans="1:11" x14ac:dyDescent="0.35">
      <c r="A425" s="1">
        <v>4</v>
      </c>
      <c r="B425" s="1">
        <v>4</v>
      </c>
      <c r="D425" s="1">
        <v>5</v>
      </c>
      <c r="E425" s="1" t="s">
        <v>12</v>
      </c>
      <c r="F425" s="1">
        <v>-24.384</v>
      </c>
      <c r="G425" s="1">
        <v>-14.816000000000001</v>
      </c>
      <c r="H425" s="1">
        <v>2.4849999999999999</v>
      </c>
      <c r="I425" s="1">
        <v>-0.192</v>
      </c>
      <c r="J425" s="1">
        <v>-0.17399999999999999</v>
      </c>
      <c r="K425" s="1">
        <v>-0.25600000000000001</v>
      </c>
    </row>
    <row r="426" spans="1:11" x14ac:dyDescent="0.35">
      <c r="A426" s="1">
        <v>4</v>
      </c>
      <c r="B426" s="1">
        <v>4</v>
      </c>
      <c r="D426" s="1">
        <v>4</v>
      </c>
      <c r="E426" s="1" t="s">
        <v>9</v>
      </c>
      <c r="F426" s="1">
        <v>-9.2550000000000008</v>
      </c>
      <c r="G426" s="1">
        <v>-5.6929999999999996</v>
      </c>
      <c r="H426" s="1">
        <v>9.76</v>
      </c>
      <c r="I426" s="1">
        <v>-0.51700000000000002</v>
      </c>
      <c r="J426" s="1">
        <v>-0.57199999999999995</v>
      </c>
      <c r="K426" s="1">
        <v>-0.84099999999999997</v>
      </c>
    </row>
    <row r="427" spans="1:11" x14ac:dyDescent="0.35">
      <c r="A427" s="1">
        <v>4</v>
      </c>
      <c r="B427" s="1">
        <v>4</v>
      </c>
      <c r="D427" s="1">
        <v>4</v>
      </c>
      <c r="E427" s="1" t="s">
        <v>10</v>
      </c>
      <c r="F427" s="1">
        <v>10.4</v>
      </c>
      <c r="G427" s="1">
        <v>6.3840000000000003</v>
      </c>
      <c r="H427" s="1">
        <v>-3.6030000000000002</v>
      </c>
      <c r="I427" s="1">
        <v>0.51200000000000001</v>
      </c>
      <c r="J427" s="1">
        <v>0.223</v>
      </c>
      <c r="K427" s="1">
        <v>0.32900000000000001</v>
      </c>
    </row>
    <row r="428" spans="1:11" x14ac:dyDescent="0.35">
      <c r="A428" s="1">
        <v>4</v>
      </c>
      <c r="B428" s="1">
        <v>4</v>
      </c>
      <c r="D428" s="1">
        <v>4</v>
      </c>
      <c r="E428" s="1" t="s">
        <v>11</v>
      </c>
      <c r="F428" s="1">
        <v>-6.1420000000000003</v>
      </c>
      <c r="G428" s="1">
        <v>-3.774</v>
      </c>
      <c r="H428" s="1">
        <v>4.0129999999999999</v>
      </c>
      <c r="I428" s="1">
        <v>-0.29599999999999999</v>
      </c>
      <c r="J428" s="1">
        <v>-0.248</v>
      </c>
      <c r="K428" s="1">
        <v>-0.36599999999999999</v>
      </c>
    </row>
    <row r="429" spans="1:11" x14ac:dyDescent="0.35">
      <c r="A429" s="1">
        <v>4</v>
      </c>
      <c r="B429" s="1">
        <v>4</v>
      </c>
      <c r="D429" s="1">
        <v>4</v>
      </c>
      <c r="E429" s="1" t="s">
        <v>12</v>
      </c>
      <c r="F429" s="1">
        <v>-52.854999999999997</v>
      </c>
      <c r="G429" s="1">
        <v>-32.264000000000003</v>
      </c>
      <c r="H429" s="1">
        <v>6.6639999999999997</v>
      </c>
      <c r="I429" s="1">
        <v>-0.40500000000000003</v>
      </c>
      <c r="J429" s="1">
        <v>-0.45400000000000001</v>
      </c>
      <c r="K429" s="1">
        <v>-0.66700000000000004</v>
      </c>
    </row>
    <row r="430" spans="1:11" x14ac:dyDescent="0.35">
      <c r="A430" s="1">
        <v>4</v>
      </c>
      <c r="B430" s="1">
        <v>4</v>
      </c>
      <c r="D430" s="1">
        <v>3</v>
      </c>
      <c r="E430" s="1" t="s">
        <v>9</v>
      </c>
      <c r="F430" s="1">
        <v>-10.944000000000001</v>
      </c>
      <c r="G430" s="1">
        <v>-6.7030000000000003</v>
      </c>
      <c r="H430" s="1">
        <v>11.692</v>
      </c>
      <c r="I430" s="1">
        <v>-0.49299999999999999</v>
      </c>
      <c r="J430" s="1">
        <v>-0.67</v>
      </c>
      <c r="K430" s="1">
        <v>-0.98599999999999999</v>
      </c>
    </row>
    <row r="431" spans="1:11" x14ac:dyDescent="0.35">
      <c r="A431" s="1">
        <v>4</v>
      </c>
      <c r="B431" s="1">
        <v>4</v>
      </c>
      <c r="D431" s="1">
        <v>3</v>
      </c>
      <c r="E431" s="1" t="s">
        <v>10</v>
      </c>
      <c r="F431" s="1">
        <v>10.35</v>
      </c>
      <c r="G431" s="1">
        <v>6.3460000000000001</v>
      </c>
      <c r="H431" s="1">
        <v>-7.2009999999999996</v>
      </c>
      <c r="I431" s="1">
        <v>0.46400000000000002</v>
      </c>
      <c r="J431" s="1">
        <v>0.441</v>
      </c>
      <c r="K431" s="1">
        <v>0.64900000000000002</v>
      </c>
    </row>
    <row r="432" spans="1:11" x14ac:dyDescent="0.35">
      <c r="A432" s="1">
        <v>4</v>
      </c>
      <c r="B432" s="1">
        <v>4</v>
      </c>
      <c r="D432" s="1">
        <v>3</v>
      </c>
      <c r="E432" s="1" t="s">
        <v>11</v>
      </c>
      <c r="F432" s="1">
        <v>-6.6539999999999999</v>
      </c>
      <c r="G432" s="1">
        <v>-4.0780000000000003</v>
      </c>
      <c r="H432" s="1">
        <v>5.8310000000000004</v>
      </c>
      <c r="I432" s="1">
        <v>-0.27800000000000002</v>
      </c>
      <c r="J432" s="1">
        <v>-0.34699999999999998</v>
      </c>
      <c r="K432" s="1">
        <v>-0.51100000000000001</v>
      </c>
    </row>
    <row r="433" spans="1:11" x14ac:dyDescent="0.35">
      <c r="A433" s="1">
        <v>4</v>
      </c>
      <c r="B433" s="1">
        <v>4</v>
      </c>
      <c r="D433" s="1">
        <v>3</v>
      </c>
      <c r="E433" s="1" t="s">
        <v>12</v>
      </c>
      <c r="F433" s="1">
        <v>-81.162999999999997</v>
      </c>
      <c r="G433" s="1">
        <v>-49.612000000000002</v>
      </c>
      <c r="H433" s="1">
        <v>12.577</v>
      </c>
      <c r="I433" s="1">
        <v>-0.58299999999999996</v>
      </c>
      <c r="J433" s="1">
        <v>-0.82499999999999996</v>
      </c>
      <c r="K433" s="1">
        <v>-1.214</v>
      </c>
    </row>
    <row r="434" spans="1:11" x14ac:dyDescent="0.35">
      <c r="A434" s="1">
        <v>4</v>
      </c>
      <c r="B434" s="1">
        <v>4</v>
      </c>
      <c r="D434" s="1">
        <v>2</v>
      </c>
      <c r="E434" s="1" t="s">
        <v>9</v>
      </c>
      <c r="F434" s="1">
        <v>-11.076000000000001</v>
      </c>
      <c r="G434" s="1">
        <v>-6.7869999999999999</v>
      </c>
      <c r="H434" s="1">
        <v>10.895</v>
      </c>
      <c r="I434" s="1">
        <v>-0.36</v>
      </c>
      <c r="J434" s="1">
        <v>-0.60799999999999998</v>
      </c>
      <c r="K434" s="1">
        <v>-0.89400000000000002</v>
      </c>
    </row>
    <row r="435" spans="1:11" x14ac:dyDescent="0.35">
      <c r="A435" s="1">
        <v>4</v>
      </c>
      <c r="B435" s="1">
        <v>4</v>
      </c>
      <c r="D435" s="1">
        <v>2</v>
      </c>
      <c r="E435" s="1" t="s">
        <v>10</v>
      </c>
      <c r="F435" s="1">
        <v>12.444000000000001</v>
      </c>
      <c r="G435" s="1">
        <v>7.6289999999999996</v>
      </c>
      <c r="H435" s="1">
        <v>-7.6719999999999997</v>
      </c>
      <c r="I435" s="1">
        <v>1.093</v>
      </c>
      <c r="J435" s="1">
        <v>0.59</v>
      </c>
      <c r="K435" s="1">
        <v>0.86699999999999999</v>
      </c>
    </row>
    <row r="436" spans="1:11" x14ac:dyDescent="0.35">
      <c r="A436" s="1">
        <v>4</v>
      </c>
      <c r="B436" s="1">
        <v>4</v>
      </c>
      <c r="D436" s="1">
        <v>2</v>
      </c>
      <c r="E436" s="1" t="s">
        <v>11</v>
      </c>
      <c r="F436" s="1">
        <v>-7.35</v>
      </c>
      <c r="G436" s="1">
        <v>-4.5049999999999999</v>
      </c>
      <c r="H436" s="1">
        <v>5.7210000000000001</v>
      </c>
      <c r="I436" s="1">
        <v>-0.4</v>
      </c>
      <c r="J436" s="1">
        <v>-0.374</v>
      </c>
      <c r="K436" s="1">
        <v>-0.55000000000000004</v>
      </c>
    </row>
    <row r="437" spans="1:11" x14ac:dyDescent="0.35">
      <c r="A437" s="1">
        <v>4</v>
      </c>
      <c r="B437" s="1">
        <v>4</v>
      </c>
      <c r="D437" s="1">
        <v>2</v>
      </c>
      <c r="E437" s="1" t="s">
        <v>12</v>
      </c>
      <c r="F437" s="1">
        <v>-109.467</v>
      </c>
      <c r="G437" s="1">
        <v>-66.956999999999994</v>
      </c>
      <c r="H437" s="1">
        <v>19.798999999999999</v>
      </c>
      <c r="I437" s="1">
        <v>-0.74</v>
      </c>
      <c r="J437" s="1">
        <v>-1.2629999999999999</v>
      </c>
      <c r="K437" s="1">
        <v>-1.8580000000000001</v>
      </c>
    </row>
    <row r="438" spans="1:11" x14ac:dyDescent="0.35">
      <c r="A438" s="1">
        <v>4</v>
      </c>
      <c r="B438" s="1">
        <v>4</v>
      </c>
      <c r="D438" s="1">
        <v>1</v>
      </c>
      <c r="E438" s="1" t="s">
        <v>9</v>
      </c>
      <c r="F438" s="1">
        <v>-8.2420000000000009</v>
      </c>
      <c r="G438" s="1">
        <v>-5.048</v>
      </c>
      <c r="H438" s="1">
        <v>12.353</v>
      </c>
      <c r="I438" s="1">
        <v>1.3340000000000001</v>
      </c>
      <c r="J438" s="1">
        <v>-0.45800000000000002</v>
      </c>
      <c r="K438" s="1">
        <v>-0.67400000000000004</v>
      </c>
    </row>
    <row r="439" spans="1:11" x14ac:dyDescent="0.35">
      <c r="A439" s="1">
        <v>4</v>
      </c>
      <c r="B439" s="1">
        <v>4</v>
      </c>
      <c r="D439" s="1">
        <v>1</v>
      </c>
      <c r="E439" s="1" t="s">
        <v>10</v>
      </c>
      <c r="F439" s="1">
        <v>3.9830000000000001</v>
      </c>
      <c r="G439" s="1">
        <v>2.4430000000000001</v>
      </c>
      <c r="H439" s="1">
        <v>-38.703000000000003</v>
      </c>
      <c r="I439" s="1">
        <v>-1.742</v>
      </c>
      <c r="J439" s="1">
        <v>1.885</v>
      </c>
      <c r="K439" s="1">
        <v>2.774</v>
      </c>
    </row>
    <row r="440" spans="1:11" x14ac:dyDescent="0.35">
      <c r="A440" s="1">
        <v>4</v>
      </c>
      <c r="B440" s="1">
        <v>4</v>
      </c>
      <c r="D440" s="1">
        <v>1</v>
      </c>
      <c r="E440" s="1" t="s">
        <v>11</v>
      </c>
      <c r="F440" s="1">
        <v>-3.3959999999999999</v>
      </c>
      <c r="G440" s="1">
        <v>-2.081</v>
      </c>
      <c r="H440" s="1">
        <v>14.161</v>
      </c>
      <c r="I440" s="1">
        <v>0.85</v>
      </c>
      <c r="J440" s="1">
        <v>-0.65100000000000002</v>
      </c>
      <c r="K440" s="1">
        <v>-0.95799999999999996</v>
      </c>
    </row>
    <row r="441" spans="1:11" x14ac:dyDescent="0.35">
      <c r="A441" s="1">
        <v>4</v>
      </c>
      <c r="B441" s="1">
        <v>4</v>
      </c>
      <c r="D441" s="1">
        <v>1</v>
      </c>
      <c r="E441" s="1" t="s">
        <v>12</v>
      </c>
      <c r="F441" s="1">
        <v>-137.542</v>
      </c>
      <c r="G441" s="1">
        <v>-84.16</v>
      </c>
      <c r="H441" s="1">
        <v>27.734999999999999</v>
      </c>
      <c r="I441" s="1">
        <v>-0.69</v>
      </c>
      <c r="J441" s="1">
        <v>-1.696</v>
      </c>
      <c r="K441" s="1">
        <v>-2.4950000000000001</v>
      </c>
    </row>
    <row r="442" spans="1:11" x14ac:dyDescent="0.35">
      <c r="A442" s="1">
        <v>4</v>
      </c>
      <c r="B442" s="1">
        <v>5</v>
      </c>
      <c r="D442" s="1">
        <v>5</v>
      </c>
      <c r="E442" s="1" t="s">
        <v>9</v>
      </c>
      <c r="F442" s="1">
        <v>5.7119999999999997</v>
      </c>
      <c r="G442" s="1">
        <v>3.4550000000000001</v>
      </c>
      <c r="H442" s="1">
        <v>12.039</v>
      </c>
      <c r="I442" s="1">
        <v>-0.93600000000000005</v>
      </c>
      <c r="J442" s="1">
        <v>-0.84499999999999997</v>
      </c>
      <c r="K442" s="1">
        <v>-1.244</v>
      </c>
    </row>
    <row r="443" spans="1:11" x14ac:dyDescent="0.35">
      <c r="A443" s="1">
        <v>4</v>
      </c>
      <c r="B443" s="1">
        <v>5</v>
      </c>
      <c r="D443" s="1">
        <v>5</v>
      </c>
      <c r="E443" s="1" t="s">
        <v>10</v>
      </c>
      <c r="F443" s="1">
        <v>-4.3970000000000002</v>
      </c>
      <c r="G443" s="1">
        <v>-2.6709999999999998</v>
      </c>
      <c r="H443" s="1">
        <v>-6.24</v>
      </c>
      <c r="I443" s="1">
        <v>0.86799999999999999</v>
      </c>
      <c r="J443" s="1">
        <v>0.46100000000000002</v>
      </c>
      <c r="K443" s="1">
        <v>0.67800000000000005</v>
      </c>
    </row>
    <row r="444" spans="1:11" x14ac:dyDescent="0.35">
      <c r="A444" s="1">
        <v>4</v>
      </c>
      <c r="B444" s="1">
        <v>5</v>
      </c>
      <c r="D444" s="1">
        <v>5</v>
      </c>
      <c r="E444" s="1" t="s">
        <v>11</v>
      </c>
      <c r="F444" s="1">
        <v>3.1589999999999998</v>
      </c>
      <c r="G444" s="1">
        <v>1.9139999999999999</v>
      </c>
      <c r="H444" s="1">
        <v>5.6660000000000004</v>
      </c>
      <c r="I444" s="1">
        <v>-0.55800000000000005</v>
      </c>
      <c r="J444" s="1">
        <v>-0.40799999999999997</v>
      </c>
      <c r="K444" s="1">
        <v>-0.60099999999999998</v>
      </c>
    </row>
    <row r="445" spans="1:11" x14ac:dyDescent="0.35">
      <c r="A445" s="1">
        <v>4</v>
      </c>
      <c r="B445" s="1">
        <v>5</v>
      </c>
      <c r="D445" s="1">
        <v>5</v>
      </c>
      <c r="E445" s="1" t="s">
        <v>12</v>
      </c>
      <c r="F445" s="1">
        <v>-46.064</v>
      </c>
      <c r="G445" s="1">
        <v>-27.974</v>
      </c>
      <c r="H445" s="1">
        <v>1.054</v>
      </c>
      <c r="I445" s="1">
        <v>-8.6999999999999994E-2</v>
      </c>
      <c r="J445" s="1">
        <v>-7.4999999999999997E-2</v>
      </c>
      <c r="K445" s="1">
        <v>-0.11</v>
      </c>
    </row>
    <row r="446" spans="1:11" x14ac:dyDescent="0.35">
      <c r="A446" s="1">
        <v>4</v>
      </c>
      <c r="B446" s="1">
        <v>5</v>
      </c>
      <c r="D446" s="1">
        <v>4</v>
      </c>
      <c r="E446" s="1" t="s">
        <v>9</v>
      </c>
      <c r="F446" s="1">
        <v>3.2970000000000002</v>
      </c>
      <c r="G446" s="1">
        <v>2.0169999999999999</v>
      </c>
      <c r="H446" s="1">
        <v>15.627000000000001</v>
      </c>
      <c r="I446" s="1">
        <v>-0.70199999999999996</v>
      </c>
      <c r="J446" s="1">
        <v>-0.95299999999999996</v>
      </c>
      <c r="K446" s="1">
        <v>-1.4019999999999999</v>
      </c>
    </row>
    <row r="447" spans="1:11" x14ac:dyDescent="0.35">
      <c r="A447" s="1">
        <v>4</v>
      </c>
      <c r="B447" s="1">
        <v>5</v>
      </c>
      <c r="D447" s="1">
        <v>4</v>
      </c>
      <c r="E447" s="1" t="s">
        <v>10</v>
      </c>
      <c r="F447" s="1">
        <v>-3.6139999999999999</v>
      </c>
      <c r="G447" s="1">
        <v>-2.2050000000000001</v>
      </c>
      <c r="H447" s="1">
        <v>-10.337999999999999</v>
      </c>
      <c r="I447" s="1">
        <v>0.71099999999999997</v>
      </c>
      <c r="J447" s="1">
        <v>0.67500000000000004</v>
      </c>
      <c r="K447" s="1">
        <v>0.99299999999999999</v>
      </c>
    </row>
    <row r="448" spans="1:11" x14ac:dyDescent="0.35">
      <c r="A448" s="1">
        <v>4</v>
      </c>
      <c r="B448" s="1">
        <v>5</v>
      </c>
      <c r="D448" s="1">
        <v>4</v>
      </c>
      <c r="E448" s="1" t="s">
        <v>11</v>
      </c>
      <c r="F448" s="1">
        <v>2.16</v>
      </c>
      <c r="G448" s="1">
        <v>1.319</v>
      </c>
      <c r="H448" s="1">
        <v>8.0739999999999998</v>
      </c>
      <c r="I448" s="1">
        <v>-0.42799999999999999</v>
      </c>
      <c r="J448" s="1">
        <v>-0.50900000000000001</v>
      </c>
      <c r="K448" s="1">
        <v>-0.748</v>
      </c>
    </row>
    <row r="449" spans="1:11" x14ac:dyDescent="0.35">
      <c r="A449" s="1">
        <v>4</v>
      </c>
      <c r="B449" s="1">
        <v>5</v>
      </c>
      <c r="D449" s="1">
        <v>4</v>
      </c>
      <c r="E449" s="1" t="s">
        <v>12</v>
      </c>
      <c r="F449" s="1">
        <v>-97.361999999999995</v>
      </c>
      <c r="G449" s="1">
        <v>-59.411000000000001</v>
      </c>
      <c r="H449" s="1">
        <v>3.02</v>
      </c>
      <c r="I449" s="1">
        <v>-0.191</v>
      </c>
      <c r="J449" s="1">
        <v>-0.20699999999999999</v>
      </c>
      <c r="K449" s="1">
        <v>-0.30399999999999999</v>
      </c>
    </row>
    <row r="450" spans="1:11" x14ac:dyDescent="0.35">
      <c r="A450" s="1">
        <v>4</v>
      </c>
      <c r="B450" s="1">
        <v>5</v>
      </c>
      <c r="D450" s="1">
        <v>3</v>
      </c>
      <c r="E450" s="1" t="s">
        <v>9</v>
      </c>
      <c r="F450" s="1">
        <v>3.7530000000000001</v>
      </c>
      <c r="G450" s="1">
        <v>2.2909999999999999</v>
      </c>
      <c r="H450" s="1">
        <v>20.291</v>
      </c>
      <c r="I450" s="1">
        <v>-0.70399999999999996</v>
      </c>
      <c r="J450" s="1">
        <v>-1.2050000000000001</v>
      </c>
      <c r="K450" s="1">
        <v>-1.7729999999999999</v>
      </c>
    </row>
    <row r="451" spans="1:11" x14ac:dyDescent="0.35">
      <c r="A451" s="1">
        <v>4</v>
      </c>
      <c r="B451" s="1">
        <v>5</v>
      </c>
      <c r="D451" s="1">
        <v>3</v>
      </c>
      <c r="E451" s="1" t="s">
        <v>10</v>
      </c>
      <c r="F451" s="1">
        <v>-3.5670000000000002</v>
      </c>
      <c r="G451" s="1">
        <v>-2.1749999999999998</v>
      </c>
      <c r="H451" s="1">
        <v>-15.923999999999999</v>
      </c>
      <c r="I451" s="1">
        <v>0.73499999999999999</v>
      </c>
      <c r="J451" s="1">
        <v>0.98899999999999999</v>
      </c>
      <c r="K451" s="1">
        <v>1.456</v>
      </c>
    </row>
    <row r="452" spans="1:11" x14ac:dyDescent="0.35">
      <c r="A452" s="1">
        <v>4</v>
      </c>
      <c r="B452" s="1">
        <v>5</v>
      </c>
      <c r="D452" s="1">
        <v>3</v>
      </c>
      <c r="E452" s="1" t="s">
        <v>11</v>
      </c>
      <c r="F452" s="1">
        <v>2.2869999999999999</v>
      </c>
      <c r="G452" s="1">
        <v>1.395</v>
      </c>
      <c r="H452" s="1">
        <v>11.291</v>
      </c>
      <c r="I452" s="1">
        <v>-0.44</v>
      </c>
      <c r="J452" s="1">
        <v>-0.68600000000000005</v>
      </c>
      <c r="K452" s="1">
        <v>-1.0089999999999999</v>
      </c>
    </row>
    <row r="453" spans="1:11" x14ac:dyDescent="0.35">
      <c r="A453" s="1">
        <v>4</v>
      </c>
      <c r="B453" s="1">
        <v>5</v>
      </c>
      <c r="D453" s="1">
        <v>3</v>
      </c>
      <c r="E453" s="1" t="s">
        <v>12</v>
      </c>
      <c r="F453" s="1">
        <v>-149.13</v>
      </c>
      <c r="G453" s="1">
        <v>-91.132999999999996</v>
      </c>
      <c r="H453" s="1">
        <v>5.8680000000000003</v>
      </c>
      <c r="I453" s="1">
        <v>-0.27700000000000002</v>
      </c>
      <c r="J453" s="1">
        <v>-0.38600000000000001</v>
      </c>
      <c r="K453" s="1">
        <v>-0.56799999999999995</v>
      </c>
    </row>
    <row r="454" spans="1:11" x14ac:dyDescent="0.35">
      <c r="A454" s="1">
        <v>4</v>
      </c>
      <c r="B454" s="1">
        <v>5</v>
      </c>
      <c r="D454" s="1">
        <v>2</v>
      </c>
      <c r="E454" s="1" t="s">
        <v>9</v>
      </c>
      <c r="F454" s="1">
        <v>3.8260000000000001</v>
      </c>
      <c r="G454" s="1">
        <v>2.3410000000000002</v>
      </c>
      <c r="H454" s="1">
        <v>21.655999999999999</v>
      </c>
      <c r="I454" s="1">
        <v>-0.49199999999999999</v>
      </c>
      <c r="J454" s="1">
        <v>-1.2350000000000001</v>
      </c>
      <c r="K454" s="1">
        <v>-1.8169999999999999</v>
      </c>
    </row>
    <row r="455" spans="1:11" x14ac:dyDescent="0.35">
      <c r="A455" s="1">
        <v>4</v>
      </c>
      <c r="B455" s="1">
        <v>5</v>
      </c>
      <c r="D455" s="1">
        <v>2</v>
      </c>
      <c r="E455" s="1" t="s">
        <v>10</v>
      </c>
      <c r="F455" s="1">
        <v>-4.2229999999999999</v>
      </c>
      <c r="G455" s="1">
        <v>-2.581</v>
      </c>
      <c r="H455" s="1">
        <v>-20.084</v>
      </c>
      <c r="I455" s="1">
        <v>1.05</v>
      </c>
      <c r="J455" s="1">
        <v>1.2829999999999999</v>
      </c>
      <c r="K455" s="1">
        <v>1.887</v>
      </c>
    </row>
    <row r="456" spans="1:11" x14ac:dyDescent="0.35">
      <c r="A456" s="1">
        <v>4</v>
      </c>
      <c r="B456" s="1">
        <v>5</v>
      </c>
      <c r="D456" s="1">
        <v>2</v>
      </c>
      <c r="E456" s="1" t="s">
        <v>11</v>
      </c>
      <c r="F456" s="1">
        <v>2.5150000000000001</v>
      </c>
      <c r="G456" s="1">
        <v>1.538</v>
      </c>
      <c r="H456" s="1">
        <v>13.022</v>
      </c>
      <c r="I456" s="1">
        <v>-0.44800000000000001</v>
      </c>
      <c r="J456" s="1">
        <v>-0.78700000000000003</v>
      </c>
      <c r="K456" s="1">
        <v>-1.157</v>
      </c>
    </row>
    <row r="457" spans="1:11" x14ac:dyDescent="0.35">
      <c r="A457" s="1">
        <v>4</v>
      </c>
      <c r="B457" s="1">
        <v>5</v>
      </c>
      <c r="D457" s="1">
        <v>2</v>
      </c>
      <c r="E457" s="1" t="s">
        <v>12</v>
      </c>
      <c r="F457" s="1">
        <v>-200.928</v>
      </c>
      <c r="G457" s="1">
        <v>-122.872</v>
      </c>
      <c r="H457" s="1">
        <v>9.4329999999999998</v>
      </c>
      <c r="I457" s="1">
        <v>-0.35199999999999998</v>
      </c>
      <c r="J457" s="1">
        <v>-0.60099999999999998</v>
      </c>
      <c r="K457" s="1">
        <v>-0.88500000000000001</v>
      </c>
    </row>
    <row r="458" spans="1:11" x14ac:dyDescent="0.35">
      <c r="A458" s="1">
        <v>4</v>
      </c>
      <c r="B458" s="1">
        <v>5</v>
      </c>
      <c r="D458" s="1">
        <v>1</v>
      </c>
      <c r="E458" s="1" t="s">
        <v>9</v>
      </c>
      <c r="F458" s="1">
        <v>2.681</v>
      </c>
      <c r="G458" s="1">
        <v>1.643</v>
      </c>
      <c r="H458" s="1">
        <v>20.821999999999999</v>
      </c>
      <c r="I458" s="1">
        <v>1.5169999999999999</v>
      </c>
      <c r="J458" s="1">
        <v>-0.90800000000000003</v>
      </c>
      <c r="K458" s="1">
        <v>-1.3360000000000001</v>
      </c>
    </row>
    <row r="459" spans="1:11" x14ac:dyDescent="0.35">
      <c r="A459" s="1">
        <v>4</v>
      </c>
      <c r="B459" s="1">
        <v>5</v>
      </c>
      <c r="D459" s="1">
        <v>1</v>
      </c>
      <c r="E459" s="1" t="s">
        <v>10</v>
      </c>
      <c r="F459" s="1">
        <v>-1.4790000000000001</v>
      </c>
      <c r="G459" s="1">
        <v>-0.90300000000000002</v>
      </c>
      <c r="H459" s="1">
        <v>-42.970999999999997</v>
      </c>
      <c r="I459" s="1">
        <v>-1.84</v>
      </c>
      <c r="J459" s="1">
        <v>2.11</v>
      </c>
      <c r="K459" s="1">
        <v>3.1040000000000001</v>
      </c>
    </row>
    <row r="460" spans="1:11" x14ac:dyDescent="0.35">
      <c r="A460" s="1">
        <v>4</v>
      </c>
      <c r="B460" s="1">
        <v>5</v>
      </c>
      <c r="D460" s="1">
        <v>1</v>
      </c>
      <c r="E460" s="1" t="s">
        <v>11</v>
      </c>
      <c r="F460" s="1">
        <v>1.1559999999999999</v>
      </c>
      <c r="G460" s="1">
        <v>0.70699999999999996</v>
      </c>
      <c r="H460" s="1">
        <v>17.713000000000001</v>
      </c>
      <c r="I460" s="1">
        <v>0.93</v>
      </c>
      <c r="J460" s="1">
        <v>-0.83799999999999997</v>
      </c>
      <c r="K460" s="1">
        <v>-1.2330000000000001</v>
      </c>
    </row>
    <row r="461" spans="1:11" x14ac:dyDescent="0.35">
      <c r="A461" s="1">
        <v>4</v>
      </c>
      <c r="B461" s="1">
        <v>5</v>
      </c>
      <c r="D461" s="1">
        <v>1</v>
      </c>
      <c r="E461" s="1" t="s">
        <v>12</v>
      </c>
      <c r="F461" s="1">
        <v>-253.41300000000001</v>
      </c>
      <c r="G461" s="1">
        <v>-155.03100000000001</v>
      </c>
      <c r="H461" s="1">
        <v>13.353999999999999</v>
      </c>
      <c r="I461" s="1">
        <v>-0.32600000000000001</v>
      </c>
      <c r="J461" s="1">
        <v>-0.81499999999999995</v>
      </c>
      <c r="K461" s="1">
        <v>-1.1990000000000001</v>
      </c>
    </row>
    <row r="462" spans="1:11" x14ac:dyDescent="0.35">
      <c r="A462" s="1">
        <v>4</v>
      </c>
      <c r="B462" s="1">
        <v>6</v>
      </c>
      <c r="D462" s="1">
        <v>5</v>
      </c>
      <c r="E462" s="1" t="s">
        <v>9</v>
      </c>
      <c r="F462" s="1">
        <v>11.095000000000001</v>
      </c>
      <c r="G462" s="1">
        <v>6.7370000000000001</v>
      </c>
      <c r="H462" s="1">
        <v>6.9909999999999997</v>
      </c>
      <c r="I462" s="1">
        <v>-0.55300000000000005</v>
      </c>
      <c r="J462" s="1">
        <v>-0.49199999999999999</v>
      </c>
      <c r="K462" s="1">
        <v>-0.72399999999999998</v>
      </c>
    </row>
    <row r="463" spans="1:11" x14ac:dyDescent="0.35">
      <c r="A463" s="1">
        <v>4</v>
      </c>
      <c r="B463" s="1">
        <v>6</v>
      </c>
      <c r="D463" s="1">
        <v>5</v>
      </c>
      <c r="E463" s="1" t="s">
        <v>10</v>
      </c>
      <c r="F463" s="1">
        <v>-8.4410000000000007</v>
      </c>
      <c r="G463" s="1">
        <v>-5.1459999999999999</v>
      </c>
      <c r="H463" s="1">
        <v>-2.484</v>
      </c>
      <c r="I463" s="1">
        <v>0.627</v>
      </c>
      <c r="J463" s="1">
        <v>0.156</v>
      </c>
      <c r="K463" s="1">
        <v>0.22900000000000001</v>
      </c>
    </row>
    <row r="464" spans="1:11" x14ac:dyDescent="0.35">
      <c r="A464" s="1">
        <v>4</v>
      </c>
      <c r="B464" s="1">
        <v>6</v>
      </c>
      <c r="D464" s="1">
        <v>5</v>
      </c>
      <c r="E464" s="1" t="s">
        <v>11</v>
      </c>
      <c r="F464" s="1">
        <v>6.1050000000000004</v>
      </c>
      <c r="G464" s="1">
        <v>3.7130000000000001</v>
      </c>
      <c r="H464" s="1">
        <v>2.7480000000000002</v>
      </c>
      <c r="I464" s="1">
        <v>-0.35699999999999998</v>
      </c>
      <c r="J464" s="1">
        <v>-0.20200000000000001</v>
      </c>
      <c r="K464" s="1">
        <v>-0.29799999999999999</v>
      </c>
    </row>
    <row r="465" spans="1:11" x14ac:dyDescent="0.35">
      <c r="A465" s="1">
        <v>4</v>
      </c>
      <c r="B465" s="1">
        <v>6</v>
      </c>
      <c r="D465" s="1">
        <v>5</v>
      </c>
      <c r="E465" s="1" t="s">
        <v>12</v>
      </c>
      <c r="F465" s="1">
        <v>-19.396000000000001</v>
      </c>
      <c r="G465" s="1">
        <v>-11.78</v>
      </c>
      <c r="H465" s="1">
        <v>-3.5379999999999998</v>
      </c>
      <c r="I465" s="1">
        <v>0.27900000000000003</v>
      </c>
      <c r="J465" s="1">
        <v>0.249</v>
      </c>
      <c r="K465" s="1">
        <v>0.36599999999999999</v>
      </c>
    </row>
    <row r="466" spans="1:11" x14ac:dyDescent="0.35">
      <c r="A466" s="1">
        <v>4</v>
      </c>
      <c r="B466" s="1">
        <v>6</v>
      </c>
      <c r="D466" s="1">
        <v>4</v>
      </c>
      <c r="E466" s="1" t="s">
        <v>9</v>
      </c>
      <c r="F466" s="1">
        <v>6.3040000000000003</v>
      </c>
      <c r="G466" s="1">
        <v>3.8690000000000002</v>
      </c>
      <c r="H466" s="1">
        <v>10.775</v>
      </c>
      <c r="I466" s="1">
        <v>-0.54700000000000004</v>
      </c>
      <c r="J466" s="1">
        <v>-0.63800000000000001</v>
      </c>
      <c r="K466" s="1">
        <v>-0.93899999999999995</v>
      </c>
    </row>
    <row r="467" spans="1:11" x14ac:dyDescent="0.35">
      <c r="A467" s="1">
        <v>4</v>
      </c>
      <c r="B467" s="1">
        <v>6</v>
      </c>
      <c r="D467" s="1">
        <v>4</v>
      </c>
      <c r="E467" s="1" t="s">
        <v>10</v>
      </c>
      <c r="F467" s="1">
        <v>-6.9249999999999998</v>
      </c>
      <c r="G467" s="1">
        <v>-4.2389999999999999</v>
      </c>
      <c r="H467" s="1">
        <v>-4.6870000000000003</v>
      </c>
      <c r="I467" s="1">
        <v>0.54400000000000004</v>
      </c>
      <c r="J467" s="1">
        <v>0.30199999999999999</v>
      </c>
      <c r="K467" s="1">
        <v>0.44500000000000001</v>
      </c>
    </row>
    <row r="468" spans="1:11" x14ac:dyDescent="0.35">
      <c r="A468" s="1">
        <v>4</v>
      </c>
      <c r="B468" s="1">
        <v>6</v>
      </c>
      <c r="D468" s="1">
        <v>4</v>
      </c>
      <c r="E468" s="1" t="s">
        <v>11</v>
      </c>
      <c r="F468" s="1">
        <v>4.1340000000000003</v>
      </c>
      <c r="G468" s="1">
        <v>2.5339999999999998</v>
      </c>
      <c r="H468" s="1">
        <v>4.718</v>
      </c>
      <c r="I468" s="1">
        <v>-0.318</v>
      </c>
      <c r="J468" s="1">
        <v>-0.29399999999999998</v>
      </c>
      <c r="K468" s="1">
        <v>-0.432</v>
      </c>
    </row>
    <row r="469" spans="1:11" x14ac:dyDescent="0.35">
      <c r="A469" s="1">
        <v>4</v>
      </c>
      <c r="B469" s="1">
        <v>6</v>
      </c>
      <c r="D469" s="1">
        <v>4</v>
      </c>
      <c r="E469" s="1" t="s">
        <v>12</v>
      </c>
      <c r="F469" s="1">
        <v>-42.563000000000002</v>
      </c>
      <c r="G469" s="1">
        <v>-25.965</v>
      </c>
      <c r="H469" s="1">
        <v>-9.6839999999999993</v>
      </c>
      <c r="I469" s="1">
        <v>0.59599999999999997</v>
      </c>
      <c r="J469" s="1">
        <v>0.66</v>
      </c>
      <c r="K469" s="1">
        <v>0.97099999999999997</v>
      </c>
    </row>
    <row r="470" spans="1:11" x14ac:dyDescent="0.35">
      <c r="A470" s="1">
        <v>4</v>
      </c>
      <c r="B470" s="1">
        <v>6</v>
      </c>
      <c r="D470" s="1">
        <v>3</v>
      </c>
      <c r="E470" s="1" t="s">
        <v>9</v>
      </c>
      <c r="F470" s="1">
        <v>7.19</v>
      </c>
      <c r="G470" s="1">
        <v>4.399</v>
      </c>
      <c r="H470" s="1">
        <v>13.212999999999999</v>
      </c>
      <c r="I470" s="1">
        <v>-0.52600000000000002</v>
      </c>
      <c r="J470" s="1">
        <v>-0.76500000000000001</v>
      </c>
      <c r="K470" s="1">
        <v>-1.125</v>
      </c>
    </row>
    <row r="471" spans="1:11" x14ac:dyDescent="0.35">
      <c r="A471" s="1">
        <v>4</v>
      </c>
      <c r="B471" s="1">
        <v>6</v>
      </c>
      <c r="D471" s="1">
        <v>3</v>
      </c>
      <c r="E471" s="1" t="s">
        <v>10</v>
      </c>
      <c r="F471" s="1">
        <v>-6.8259999999999996</v>
      </c>
      <c r="G471" s="1">
        <v>-4.1740000000000004</v>
      </c>
      <c r="H471" s="1">
        <v>-8.7430000000000003</v>
      </c>
      <c r="I471" s="1">
        <v>0.51</v>
      </c>
      <c r="J471" s="1">
        <v>0.54</v>
      </c>
      <c r="K471" s="1">
        <v>0.79400000000000004</v>
      </c>
    </row>
    <row r="472" spans="1:11" x14ac:dyDescent="0.35">
      <c r="A472" s="1">
        <v>4</v>
      </c>
      <c r="B472" s="1">
        <v>6</v>
      </c>
      <c r="D472" s="1">
        <v>3</v>
      </c>
      <c r="E472" s="1" t="s">
        <v>11</v>
      </c>
      <c r="F472" s="1">
        <v>4.38</v>
      </c>
      <c r="G472" s="1">
        <v>2.6789999999999998</v>
      </c>
      <c r="H472" s="1">
        <v>6.8029999999999999</v>
      </c>
      <c r="I472" s="1">
        <v>-0.30499999999999999</v>
      </c>
      <c r="J472" s="1">
        <v>-0.40799999999999997</v>
      </c>
      <c r="K472" s="1">
        <v>-0.6</v>
      </c>
    </row>
    <row r="473" spans="1:11" x14ac:dyDescent="0.35">
      <c r="A473" s="1">
        <v>4</v>
      </c>
      <c r="B473" s="1">
        <v>6</v>
      </c>
      <c r="D473" s="1">
        <v>3</v>
      </c>
      <c r="E473" s="1" t="s">
        <v>12</v>
      </c>
      <c r="F473" s="1">
        <v>-65.421999999999997</v>
      </c>
      <c r="G473" s="1">
        <v>-39.965000000000003</v>
      </c>
      <c r="H473" s="1">
        <v>-18.443999999999999</v>
      </c>
      <c r="I473" s="1">
        <v>0.86</v>
      </c>
      <c r="J473" s="1">
        <v>1.2110000000000001</v>
      </c>
      <c r="K473" s="1">
        <v>1.782</v>
      </c>
    </row>
    <row r="474" spans="1:11" x14ac:dyDescent="0.35">
      <c r="A474" s="1">
        <v>4</v>
      </c>
      <c r="B474" s="1">
        <v>6</v>
      </c>
      <c r="D474" s="1">
        <v>2</v>
      </c>
      <c r="E474" s="1" t="s">
        <v>9</v>
      </c>
      <c r="F474" s="1">
        <v>7.2670000000000003</v>
      </c>
      <c r="G474" s="1">
        <v>4.452</v>
      </c>
      <c r="H474" s="1">
        <v>12.86</v>
      </c>
      <c r="I474" s="1">
        <v>-0.38100000000000001</v>
      </c>
      <c r="J474" s="1">
        <v>-0.72199999999999998</v>
      </c>
      <c r="K474" s="1">
        <v>-1.0629999999999999</v>
      </c>
    </row>
    <row r="475" spans="1:11" x14ac:dyDescent="0.35">
      <c r="A475" s="1">
        <v>4</v>
      </c>
      <c r="B475" s="1">
        <v>6</v>
      </c>
      <c r="D475" s="1">
        <v>2</v>
      </c>
      <c r="E475" s="1" t="s">
        <v>10</v>
      </c>
      <c r="F475" s="1">
        <v>-8.0229999999999997</v>
      </c>
      <c r="G475" s="1">
        <v>-4.9109999999999996</v>
      </c>
      <c r="H475" s="1">
        <v>-9.9320000000000004</v>
      </c>
      <c r="I475" s="1">
        <v>1.081</v>
      </c>
      <c r="J475" s="1">
        <v>0.71699999999999997</v>
      </c>
      <c r="K475" s="1">
        <v>1.056</v>
      </c>
    </row>
    <row r="476" spans="1:11" x14ac:dyDescent="0.35">
      <c r="A476" s="1">
        <v>4</v>
      </c>
      <c r="B476" s="1">
        <v>6</v>
      </c>
      <c r="D476" s="1">
        <v>2</v>
      </c>
      <c r="E476" s="1" t="s">
        <v>11</v>
      </c>
      <c r="F476" s="1">
        <v>4.7779999999999996</v>
      </c>
      <c r="G476" s="1">
        <v>2.9260000000000002</v>
      </c>
      <c r="H476" s="1">
        <v>7.0640000000000001</v>
      </c>
      <c r="I476" s="1">
        <v>-0.40699999999999997</v>
      </c>
      <c r="J476" s="1">
        <v>-0.45</v>
      </c>
      <c r="K476" s="1">
        <v>-0.66200000000000003</v>
      </c>
    </row>
    <row r="477" spans="1:11" x14ac:dyDescent="0.35">
      <c r="A477" s="1">
        <v>4</v>
      </c>
      <c r="B477" s="1">
        <v>6</v>
      </c>
      <c r="D477" s="1">
        <v>2</v>
      </c>
      <c r="E477" s="1" t="s">
        <v>12</v>
      </c>
      <c r="F477" s="1">
        <v>-88.254999999999995</v>
      </c>
      <c r="G477" s="1">
        <v>-53.951000000000001</v>
      </c>
      <c r="H477" s="1">
        <v>-29.231999999999999</v>
      </c>
      <c r="I477" s="1">
        <v>1.091</v>
      </c>
      <c r="J477" s="1">
        <v>1.8640000000000001</v>
      </c>
      <c r="K477" s="1">
        <v>2.742</v>
      </c>
    </row>
    <row r="478" spans="1:11" x14ac:dyDescent="0.35">
      <c r="A478" s="1">
        <v>4</v>
      </c>
      <c r="B478" s="1">
        <v>6</v>
      </c>
      <c r="D478" s="1">
        <v>1</v>
      </c>
      <c r="E478" s="1" t="s">
        <v>9</v>
      </c>
      <c r="F478" s="1">
        <v>5.1459999999999999</v>
      </c>
      <c r="G478" s="1">
        <v>3.1539999999999999</v>
      </c>
      <c r="H478" s="1">
        <v>13.928000000000001</v>
      </c>
      <c r="I478" s="1">
        <v>1.369</v>
      </c>
      <c r="J478" s="1">
        <v>-0.54200000000000004</v>
      </c>
      <c r="K478" s="1">
        <v>-0.79700000000000004</v>
      </c>
    </row>
    <row r="479" spans="1:11" x14ac:dyDescent="0.35">
      <c r="A479" s="1">
        <v>4</v>
      </c>
      <c r="B479" s="1">
        <v>6</v>
      </c>
      <c r="D479" s="1">
        <v>1</v>
      </c>
      <c r="E479" s="1" t="s">
        <v>10</v>
      </c>
      <c r="F479" s="1">
        <v>-2.7109999999999999</v>
      </c>
      <c r="G479" s="1">
        <v>-1.6579999999999999</v>
      </c>
      <c r="H479" s="1">
        <v>-39.5</v>
      </c>
      <c r="I479" s="1">
        <v>-1.7609999999999999</v>
      </c>
      <c r="J479" s="1">
        <v>1.927</v>
      </c>
      <c r="K479" s="1">
        <v>2.835</v>
      </c>
    </row>
    <row r="480" spans="1:11" x14ac:dyDescent="0.35">
      <c r="A480" s="1">
        <v>4</v>
      </c>
      <c r="B480" s="1">
        <v>6</v>
      </c>
      <c r="D480" s="1">
        <v>1</v>
      </c>
      <c r="E480" s="1" t="s">
        <v>11</v>
      </c>
      <c r="F480" s="1">
        <v>2.1829999999999998</v>
      </c>
      <c r="G480" s="1">
        <v>1.337</v>
      </c>
      <c r="H480" s="1">
        <v>14.824</v>
      </c>
      <c r="I480" s="1">
        <v>0.86599999999999999</v>
      </c>
      <c r="J480" s="1">
        <v>-0.68600000000000005</v>
      </c>
      <c r="K480" s="1">
        <v>-1.0089999999999999</v>
      </c>
    </row>
    <row r="481" spans="1:11" x14ac:dyDescent="0.35">
      <c r="A481" s="1">
        <v>4</v>
      </c>
      <c r="B481" s="1">
        <v>6</v>
      </c>
      <c r="D481" s="1">
        <v>1</v>
      </c>
      <c r="E481" s="1" t="s">
        <v>12</v>
      </c>
      <c r="F481" s="1">
        <v>-110.63</v>
      </c>
      <c r="G481" s="1">
        <v>-67.658000000000001</v>
      </c>
      <c r="H481" s="1">
        <v>-41.088999999999999</v>
      </c>
      <c r="I481" s="1">
        <v>1.016</v>
      </c>
      <c r="J481" s="1">
        <v>2.5110000000000001</v>
      </c>
      <c r="K481" s="1">
        <v>3.6949999999999998</v>
      </c>
    </row>
    <row r="482" spans="1:11" x14ac:dyDescent="0.35">
      <c r="A482" s="1">
        <v>5</v>
      </c>
      <c r="B482" s="1">
        <v>1</v>
      </c>
      <c r="D482" s="1">
        <v>5</v>
      </c>
      <c r="E482" s="1" t="s">
        <v>9</v>
      </c>
      <c r="F482" s="1">
        <v>-18.420000000000002</v>
      </c>
      <c r="G482" s="1">
        <v>-13.256</v>
      </c>
      <c r="H482" s="1">
        <v>34.177</v>
      </c>
      <c r="I482" s="1">
        <v>-4.4009999999999998</v>
      </c>
      <c r="J482" s="1">
        <v>-3.7549999999999999</v>
      </c>
      <c r="K482" s="1">
        <v>-5.524</v>
      </c>
    </row>
    <row r="483" spans="1:11" x14ac:dyDescent="0.35">
      <c r="A483" s="1">
        <v>5</v>
      </c>
      <c r="B483" s="1">
        <v>1</v>
      </c>
      <c r="D483" s="1">
        <v>5</v>
      </c>
      <c r="E483" s="1" t="s">
        <v>10</v>
      </c>
      <c r="F483" s="1">
        <v>16.597999999999999</v>
      </c>
      <c r="G483" s="1">
        <v>12.028</v>
      </c>
      <c r="H483" s="1">
        <v>-17.689</v>
      </c>
      <c r="I483" s="1">
        <v>5.5960000000000001</v>
      </c>
      <c r="J483" s="1">
        <v>1.891</v>
      </c>
      <c r="K483" s="1">
        <v>2.782</v>
      </c>
    </row>
    <row r="484" spans="1:11" x14ac:dyDescent="0.35">
      <c r="A484" s="1">
        <v>5</v>
      </c>
      <c r="B484" s="1">
        <v>1</v>
      </c>
      <c r="D484" s="1">
        <v>5</v>
      </c>
      <c r="E484" s="1" t="s">
        <v>11</v>
      </c>
      <c r="F484" s="1">
        <v>-10.943</v>
      </c>
      <c r="G484" s="1">
        <v>-7.9009999999999998</v>
      </c>
      <c r="H484" s="1">
        <v>15.611000000000001</v>
      </c>
      <c r="I484" s="1">
        <v>-3.0630000000000002</v>
      </c>
      <c r="J484" s="1">
        <v>-1.764</v>
      </c>
      <c r="K484" s="1">
        <v>-2.5960000000000001</v>
      </c>
    </row>
    <row r="485" spans="1:11" x14ac:dyDescent="0.35">
      <c r="A485" s="1">
        <v>5</v>
      </c>
      <c r="B485" s="1">
        <v>1</v>
      </c>
      <c r="D485" s="1">
        <v>5</v>
      </c>
      <c r="E485" s="1" t="s">
        <v>12</v>
      </c>
      <c r="F485" s="1">
        <v>-24.722000000000001</v>
      </c>
      <c r="G485" s="1">
        <v>-17.643999999999998</v>
      </c>
      <c r="H485" s="1">
        <v>15.396000000000001</v>
      </c>
      <c r="I485" s="1">
        <v>-1.9590000000000001</v>
      </c>
      <c r="J485" s="1">
        <v>-1.6890000000000001</v>
      </c>
      <c r="K485" s="1">
        <v>-2.4860000000000002</v>
      </c>
    </row>
    <row r="486" spans="1:11" x14ac:dyDescent="0.35">
      <c r="A486" s="1">
        <v>5</v>
      </c>
      <c r="B486" s="1">
        <v>1</v>
      </c>
      <c r="D486" s="1">
        <v>4</v>
      </c>
      <c r="E486" s="1" t="s">
        <v>9</v>
      </c>
      <c r="F486" s="1">
        <v>-15.531000000000001</v>
      </c>
      <c r="G486" s="1">
        <v>-11.221</v>
      </c>
      <c r="H486" s="1">
        <v>73.522000000000006</v>
      </c>
      <c r="I486" s="1">
        <v>-5.1849999999999996</v>
      </c>
      <c r="J486" s="1">
        <v>-7.1109999999999998</v>
      </c>
      <c r="K486" s="1">
        <v>-10.462</v>
      </c>
    </row>
    <row r="487" spans="1:11" x14ac:dyDescent="0.35">
      <c r="A487" s="1">
        <v>5</v>
      </c>
      <c r="B487" s="1">
        <v>1</v>
      </c>
      <c r="D487" s="1">
        <v>4</v>
      </c>
      <c r="E487" s="1" t="s">
        <v>10</v>
      </c>
      <c r="F487" s="1">
        <v>15.657</v>
      </c>
      <c r="G487" s="1">
        <v>11.337</v>
      </c>
      <c r="H487" s="1">
        <v>-41.701999999999998</v>
      </c>
      <c r="I487" s="1">
        <v>5.2009999999999996</v>
      </c>
      <c r="J487" s="1">
        <v>4.2850000000000001</v>
      </c>
      <c r="K487" s="1">
        <v>6.3040000000000003</v>
      </c>
    </row>
    <row r="488" spans="1:11" x14ac:dyDescent="0.35">
      <c r="A488" s="1">
        <v>5</v>
      </c>
      <c r="B488" s="1">
        <v>1</v>
      </c>
      <c r="D488" s="1">
        <v>4</v>
      </c>
      <c r="E488" s="1" t="s">
        <v>11</v>
      </c>
      <c r="F488" s="1">
        <v>-9.7460000000000004</v>
      </c>
      <c r="G488" s="1">
        <v>-7.0490000000000004</v>
      </c>
      <c r="H488" s="1">
        <v>35.701999999999998</v>
      </c>
      <c r="I488" s="1">
        <v>-3.121</v>
      </c>
      <c r="J488" s="1">
        <v>-3.5609999999999999</v>
      </c>
      <c r="K488" s="1">
        <v>-5.2389999999999999</v>
      </c>
    </row>
    <row r="489" spans="1:11" x14ac:dyDescent="0.35">
      <c r="A489" s="1">
        <v>5</v>
      </c>
      <c r="B489" s="1">
        <v>1</v>
      </c>
      <c r="D489" s="1">
        <v>4</v>
      </c>
      <c r="E489" s="1" t="s">
        <v>12</v>
      </c>
      <c r="F489" s="1">
        <v>-66.55</v>
      </c>
      <c r="G489" s="1">
        <v>-47.741999999999997</v>
      </c>
      <c r="H489" s="1">
        <v>53.978000000000002</v>
      </c>
      <c r="I489" s="1">
        <v>-5.1509999999999998</v>
      </c>
      <c r="J489" s="1">
        <v>-5.7430000000000003</v>
      </c>
      <c r="K489" s="1">
        <v>-8.4499999999999993</v>
      </c>
    </row>
    <row r="490" spans="1:11" x14ac:dyDescent="0.35">
      <c r="A490" s="1">
        <v>5</v>
      </c>
      <c r="B490" s="1">
        <v>1</v>
      </c>
      <c r="D490" s="1">
        <v>3</v>
      </c>
      <c r="E490" s="1" t="s">
        <v>9</v>
      </c>
      <c r="F490" s="1">
        <v>-15.343999999999999</v>
      </c>
      <c r="G490" s="1">
        <v>-11.071</v>
      </c>
      <c r="H490" s="1">
        <v>90.613</v>
      </c>
      <c r="I490" s="1">
        <v>-5.0049999999999999</v>
      </c>
      <c r="J490" s="1">
        <v>-8.4860000000000007</v>
      </c>
      <c r="K490" s="1">
        <v>-12.484999999999999</v>
      </c>
    </row>
    <row r="491" spans="1:11" x14ac:dyDescent="0.35">
      <c r="A491" s="1">
        <v>5</v>
      </c>
      <c r="B491" s="1">
        <v>1</v>
      </c>
      <c r="D491" s="1">
        <v>3</v>
      </c>
      <c r="E491" s="1" t="s">
        <v>10</v>
      </c>
      <c r="F491" s="1">
        <v>14.763999999999999</v>
      </c>
      <c r="G491" s="1">
        <v>10.67</v>
      </c>
      <c r="H491" s="1">
        <v>-68.38</v>
      </c>
      <c r="I491" s="1">
        <v>5.141</v>
      </c>
      <c r="J491" s="1">
        <v>6.7</v>
      </c>
      <c r="K491" s="1">
        <v>9.8569999999999993</v>
      </c>
    </row>
    <row r="492" spans="1:11" x14ac:dyDescent="0.35">
      <c r="A492" s="1">
        <v>5</v>
      </c>
      <c r="B492" s="1">
        <v>1</v>
      </c>
      <c r="D492" s="1">
        <v>3</v>
      </c>
      <c r="E492" s="1" t="s">
        <v>11</v>
      </c>
      <c r="F492" s="1">
        <v>-9.4090000000000007</v>
      </c>
      <c r="G492" s="1">
        <v>-6.7939999999999996</v>
      </c>
      <c r="H492" s="1">
        <v>49.496000000000002</v>
      </c>
      <c r="I492" s="1">
        <v>-3.0680000000000001</v>
      </c>
      <c r="J492" s="1">
        <v>-4.7450000000000001</v>
      </c>
      <c r="K492" s="1">
        <v>-6.9820000000000002</v>
      </c>
    </row>
    <row r="493" spans="1:11" x14ac:dyDescent="0.35">
      <c r="A493" s="1">
        <v>5</v>
      </c>
      <c r="B493" s="1">
        <v>1</v>
      </c>
      <c r="D493" s="1">
        <v>3</v>
      </c>
      <c r="E493" s="1" t="s">
        <v>12</v>
      </c>
      <c r="F493" s="1">
        <v>-107.881</v>
      </c>
      <c r="G493" s="1">
        <v>-77.468000000000004</v>
      </c>
      <c r="H493" s="1">
        <v>111.47799999999999</v>
      </c>
      <c r="I493" s="1">
        <v>-7.984</v>
      </c>
      <c r="J493" s="1">
        <v>-11.471</v>
      </c>
      <c r="K493" s="1">
        <v>-16.876000000000001</v>
      </c>
    </row>
    <row r="494" spans="1:11" x14ac:dyDescent="0.35">
      <c r="A494" s="1">
        <v>5</v>
      </c>
      <c r="B494" s="1">
        <v>1</v>
      </c>
      <c r="D494" s="1">
        <v>2</v>
      </c>
      <c r="E494" s="1" t="s">
        <v>9</v>
      </c>
      <c r="F494" s="1">
        <v>-14.917</v>
      </c>
      <c r="G494" s="1">
        <v>-10.778</v>
      </c>
      <c r="H494" s="1">
        <v>95.787999999999997</v>
      </c>
      <c r="I494" s="1">
        <v>-3.5289999999999999</v>
      </c>
      <c r="J494" s="1">
        <v>-8.69</v>
      </c>
      <c r="K494" s="1">
        <v>-12.784000000000001</v>
      </c>
    </row>
    <row r="495" spans="1:11" x14ac:dyDescent="0.35">
      <c r="A495" s="1">
        <v>5</v>
      </c>
      <c r="B495" s="1">
        <v>1</v>
      </c>
      <c r="D495" s="1">
        <v>2</v>
      </c>
      <c r="E495" s="1" t="s">
        <v>10</v>
      </c>
      <c r="F495" s="1">
        <v>15.978</v>
      </c>
      <c r="G495" s="1">
        <v>11.567</v>
      </c>
      <c r="H495" s="1">
        <v>-84.465000000000003</v>
      </c>
      <c r="I495" s="1">
        <v>9.0820000000000007</v>
      </c>
      <c r="J495" s="1">
        <v>8.7639999999999993</v>
      </c>
      <c r="K495" s="1">
        <v>12.893000000000001</v>
      </c>
    </row>
    <row r="496" spans="1:11" x14ac:dyDescent="0.35">
      <c r="A496" s="1">
        <v>5</v>
      </c>
      <c r="B496" s="1">
        <v>1</v>
      </c>
      <c r="D496" s="1">
        <v>2</v>
      </c>
      <c r="E496" s="1" t="s">
        <v>11</v>
      </c>
      <c r="F496" s="1">
        <v>-9.6549999999999994</v>
      </c>
      <c r="G496" s="1">
        <v>-6.9829999999999997</v>
      </c>
      <c r="H496" s="1">
        <v>56.16</v>
      </c>
      <c r="I496" s="1">
        <v>-3.6139999999999999</v>
      </c>
      <c r="J496" s="1">
        <v>-5.4539999999999997</v>
      </c>
      <c r="K496" s="1">
        <v>-8.0239999999999991</v>
      </c>
    </row>
    <row r="497" spans="1:11" x14ac:dyDescent="0.35">
      <c r="A497" s="1">
        <v>5</v>
      </c>
      <c r="B497" s="1">
        <v>1</v>
      </c>
      <c r="D497" s="1">
        <v>2</v>
      </c>
      <c r="E497" s="1" t="s">
        <v>12</v>
      </c>
      <c r="F497" s="1">
        <v>-148.51400000000001</v>
      </c>
      <c r="G497" s="1">
        <v>-106.688</v>
      </c>
      <c r="H497" s="1">
        <v>183.46</v>
      </c>
      <c r="I497" s="1">
        <v>-10.363</v>
      </c>
      <c r="J497" s="1">
        <v>-18.38</v>
      </c>
      <c r="K497" s="1">
        <v>-27.041</v>
      </c>
    </row>
    <row r="498" spans="1:11" x14ac:dyDescent="0.35">
      <c r="A498" s="1">
        <v>5</v>
      </c>
      <c r="B498" s="1">
        <v>1</v>
      </c>
      <c r="D498" s="1">
        <v>1</v>
      </c>
      <c r="E498" s="1" t="s">
        <v>9</v>
      </c>
      <c r="F498" s="1">
        <v>-10.249000000000001</v>
      </c>
      <c r="G498" s="1">
        <v>-7.3730000000000002</v>
      </c>
      <c r="H498" s="1">
        <v>94.13</v>
      </c>
      <c r="I498" s="1">
        <v>12.574999999999999</v>
      </c>
      <c r="J498" s="1">
        <v>-6.5970000000000004</v>
      </c>
      <c r="K498" s="1">
        <v>-9.7050000000000001</v>
      </c>
    </row>
    <row r="499" spans="1:11" x14ac:dyDescent="0.35">
      <c r="A499" s="1">
        <v>5</v>
      </c>
      <c r="B499" s="1">
        <v>1</v>
      </c>
      <c r="D499" s="1">
        <v>1</v>
      </c>
      <c r="E499" s="1" t="s">
        <v>10</v>
      </c>
      <c r="F499" s="1">
        <v>4.4320000000000004</v>
      </c>
      <c r="G499" s="1">
        <v>3.2930000000000001</v>
      </c>
      <c r="H499" s="1">
        <v>-219.768</v>
      </c>
      <c r="I499" s="1">
        <v>-15.571999999999999</v>
      </c>
      <c r="J499" s="1">
        <v>17.593</v>
      </c>
      <c r="K499" s="1">
        <v>25.884</v>
      </c>
    </row>
    <row r="500" spans="1:11" x14ac:dyDescent="0.35">
      <c r="A500" s="1">
        <v>5</v>
      </c>
      <c r="B500" s="1">
        <v>1</v>
      </c>
      <c r="D500" s="1">
        <v>1</v>
      </c>
      <c r="E500" s="1" t="s">
        <v>11</v>
      </c>
      <c r="F500" s="1">
        <v>-4.0780000000000003</v>
      </c>
      <c r="G500" s="1">
        <v>-2.9630000000000001</v>
      </c>
      <c r="H500" s="1">
        <v>87.134</v>
      </c>
      <c r="I500" s="1">
        <v>7.798</v>
      </c>
      <c r="J500" s="1">
        <v>-6.7190000000000003</v>
      </c>
      <c r="K500" s="1">
        <v>-9.8859999999999992</v>
      </c>
    </row>
    <row r="501" spans="1:11" x14ac:dyDescent="0.35">
      <c r="A501" s="1">
        <v>5</v>
      </c>
      <c r="B501" s="1">
        <v>1</v>
      </c>
      <c r="D501" s="1">
        <v>1</v>
      </c>
      <c r="E501" s="1" t="s">
        <v>12</v>
      </c>
      <c r="F501" s="1">
        <v>-187.67699999999999</v>
      </c>
      <c r="G501" s="1">
        <v>-134.84</v>
      </c>
      <c r="H501" s="1">
        <v>260.83999999999997</v>
      </c>
      <c r="I501" s="1">
        <v>-9.5150000000000006</v>
      </c>
      <c r="J501" s="1">
        <v>-25.196999999999999</v>
      </c>
      <c r="K501" s="1">
        <v>-37.07</v>
      </c>
    </row>
    <row r="502" spans="1:11" x14ac:dyDescent="0.35">
      <c r="A502" s="1">
        <v>5</v>
      </c>
      <c r="B502" s="1">
        <v>2</v>
      </c>
      <c r="D502" s="1">
        <v>5</v>
      </c>
      <c r="E502" s="1" t="s">
        <v>9</v>
      </c>
      <c r="F502" s="1">
        <v>5.3970000000000002</v>
      </c>
      <c r="G502" s="1">
        <v>3.5990000000000002</v>
      </c>
      <c r="H502" s="1">
        <v>61.493000000000002</v>
      </c>
      <c r="I502" s="1">
        <v>-8.1880000000000006</v>
      </c>
      <c r="J502" s="1">
        <v>-6.7779999999999996</v>
      </c>
      <c r="K502" s="1">
        <v>-9.9719999999999995</v>
      </c>
    </row>
    <row r="503" spans="1:11" x14ac:dyDescent="0.35">
      <c r="A503" s="1">
        <v>5</v>
      </c>
      <c r="B503" s="1">
        <v>2</v>
      </c>
      <c r="D503" s="1">
        <v>5</v>
      </c>
      <c r="E503" s="1" t="s">
        <v>10</v>
      </c>
      <c r="F503" s="1">
        <v>-5.1050000000000004</v>
      </c>
      <c r="G503" s="1">
        <v>-3.395</v>
      </c>
      <c r="H503" s="1">
        <v>-46.369</v>
      </c>
      <c r="I503" s="1">
        <v>8.6820000000000004</v>
      </c>
      <c r="J503" s="1">
        <v>5.2320000000000002</v>
      </c>
      <c r="K503" s="1">
        <v>7.6970000000000001</v>
      </c>
    </row>
    <row r="504" spans="1:11" x14ac:dyDescent="0.35">
      <c r="A504" s="1">
        <v>5</v>
      </c>
      <c r="B504" s="1">
        <v>2</v>
      </c>
      <c r="D504" s="1">
        <v>5</v>
      </c>
      <c r="E504" s="1" t="s">
        <v>11</v>
      </c>
      <c r="F504" s="1">
        <v>3.282</v>
      </c>
      <c r="G504" s="1">
        <v>2.1859999999999999</v>
      </c>
      <c r="H504" s="1">
        <v>33.6</v>
      </c>
      <c r="I504" s="1">
        <v>-5.2519999999999998</v>
      </c>
      <c r="J504" s="1">
        <v>-3.7530000000000001</v>
      </c>
      <c r="K504" s="1">
        <v>-5.5209999999999999</v>
      </c>
    </row>
    <row r="505" spans="1:11" x14ac:dyDescent="0.35">
      <c r="A505" s="1">
        <v>5</v>
      </c>
      <c r="B505" s="1">
        <v>2</v>
      </c>
      <c r="D505" s="1">
        <v>5</v>
      </c>
      <c r="E505" s="1" t="s">
        <v>12</v>
      </c>
      <c r="F505" s="1">
        <v>-40.146999999999998</v>
      </c>
      <c r="G505" s="1">
        <v>-28.509</v>
      </c>
      <c r="H505" s="1">
        <v>1.1180000000000001</v>
      </c>
      <c r="I505" s="1">
        <v>-0.34699999999999998</v>
      </c>
      <c r="J505" s="1">
        <v>-0.11</v>
      </c>
      <c r="K505" s="1">
        <v>-0.16200000000000001</v>
      </c>
    </row>
    <row r="506" spans="1:11" x14ac:dyDescent="0.35">
      <c r="A506" s="1">
        <v>5</v>
      </c>
      <c r="B506" s="1">
        <v>2</v>
      </c>
      <c r="D506" s="1">
        <v>4</v>
      </c>
      <c r="E506" s="1" t="s">
        <v>9</v>
      </c>
      <c r="F506" s="1">
        <v>4.3109999999999999</v>
      </c>
      <c r="G506" s="1">
        <v>2.9430000000000001</v>
      </c>
      <c r="H506" s="1">
        <v>116.121</v>
      </c>
      <c r="I506" s="1">
        <v>-7.8769999999999998</v>
      </c>
      <c r="J506" s="1">
        <v>-11.499000000000001</v>
      </c>
      <c r="K506" s="1">
        <v>-16.917000000000002</v>
      </c>
    </row>
    <row r="507" spans="1:11" x14ac:dyDescent="0.35">
      <c r="A507" s="1">
        <v>5</v>
      </c>
      <c r="B507" s="1">
        <v>2</v>
      </c>
      <c r="D507" s="1">
        <v>4</v>
      </c>
      <c r="E507" s="1" t="s">
        <v>10</v>
      </c>
      <c r="F507" s="1">
        <v>-4.4379999999999997</v>
      </c>
      <c r="G507" s="1">
        <v>-3.0019999999999998</v>
      </c>
      <c r="H507" s="1">
        <v>-92.058000000000007</v>
      </c>
      <c r="I507" s="1">
        <v>7.9379999999999997</v>
      </c>
      <c r="J507" s="1">
        <v>9.4019999999999992</v>
      </c>
      <c r="K507" s="1">
        <v>13.833</v>
      </c>
    </row>
    <row r="508" spans="1:11" x14ac:dyDescent="0.35">
      <c r="A508" s="1">
        <v>5</v>
      </c>
      <c r="B508" s="1">
        <v>2</v>
      </c>
      <c r="D508" s="1">
        <v>4</v>
      </c>
      <c r="E508" s="1" t="s">
        <v>11</v>
      </c>
      <c r="F508" s="1">
        <v>2.734</v>
      </c>
      <c r="G508" s="1">
        <v>1.8580000000000001</v>
      </c>
      <c r="H508" s="1">
        <v>64.972999999999999</v>
      </c>
      <c r="I508" s="1">
        <v>-4.8959999999999999</v>
      </c>
      <c r="J508" s="1">
        <v>-6.532</v>
      </c>
      <c r="K508" s="1">
        <v>-9.609</v>
      </c>
    </row>
    <row r="509" spans="1:11" x14ac:dyDescent="0.35">
      <c r="A509" s="1">
        <v>5</v>
      </c>
      <c r="B509" s="1">
        <v>2</v>
      </c>
      <c r="D509" s="1">
        <v>4</v>
      </c>
      <c r="E509" s="1" t="s">
        <v>12</v>
      </c>
      <c r="F509" s="1">
        <v>-106.569</v>
      </c>
      <c r="G509" s="1">
        <v>-76.195999999999998</v>
      </c>
      <c r="H509" s="1">
        <v>5.3579999999999997</v>
      </c>
      <c r="I509" s="1">
        <v>-0.878</v>
      </c>
      <c r="J509" s="1">
        <v>-0.59599999999999997</v>
      </c>
      <c r="K509" s="1">
        <v>-0.877</v>
      </c>
    </row>
    <row r="510" spans="1:11" x14ac:dyDescent="0.35">
      <c r="A510" s="1">
        <v>5</v>
      </c>
      <c r="B510" s="1">
        <v>2</v>
      </c>
      <c r="D510" s="1">
        <v>3</v>
      </c>
      <c r="E510" s="1" t="s">
        <v>9</v>
      </c>
      <c r="F510" s="1">
        <v>4.2350000000000003</v>
      </c>
      <c r="G510" s="1">
        <v>2.895</v>
      </c>
      <c r="H510" s="1">
        <v>153.68700000000001</v>
      </c>
      <c r="I510" s="1">
        <v>-7.899</v>
      </c>
      <c r="J510" s="1">
        <v>-14.669</v>
      </c>
      <c r="K510" s="1">
        <v>-21.581</v>
      </c>
    </row>
    <row r="511" spans="1:11" x14ac:dyDescent="0.35">
      <c r="A511" s="1">
        <v>5</v>
      </c>
      <c r="B511" s="1">
        <v>2</v>
      </c>
      <c r="D511" s="1">
        <v>3</v>
      </c>
      <c r="E511" s="1" t="s">
        <v>10</v>
      </c>
      <c r="F511" s="1">
        <v>-4.0469999999999997</v>
      </c>
      <c r="G511" s="1">
        <v>-2.7480000000000002</v>
      </c>
      <c r="H511" s="1">
        <v>-134.935</v>
      </c>
      <c r="I511" s="1">
        <v>8.4870000000000001</v>
      </c>
      <c r="J511" s="1">
        <v>13.218</v>
      </c>
      <c r="K511" s="1">
        <v>19.446000000000002</v>
      </c>
    </row>
    <row r="512" spans="1:11" x14ac:dyDescent="0.35">
      <c r="A512" s="1">
        <v>5</v>
      </c>
      <c r="B512" s="1">
        <v>2</v>
      </c>
      <c r="D512" s="1">
        <v>3</v>
      </c>
      <c r="E512" s="1" t="s">
        <v>11</v>
      </c>
      <c r="F512" s="1">
        <v>2.5880000000000001</v>
      </c>
      <c r="G512" s="1">
        <v>1.7629999999999999</v>
      </c>
      <c r="H512" s="1">
        <v>90.132999999999996</v>
      </c>
      <c r="I512" s="1">
        <v>-5.0839999999999996</v>
      </c>
      <c r="J512" s="1">
        <v>-8.7149999999999999</v>
      </c>
      <c r="K512" s="1">
        <v>-12.821</v>
      </c>
    </row>
    <row r="513" spans="1:11" x14ac:dyDescent="0.35">
      <c r="A513" s="1">
        <v>5</v>
      </c>
      <c r="B513" s="1">
        <v>2</v>
      </c>
      <c r="D513" s="1">
        <v>3</v>
      </c>
      <c r="E513" s="1" t="s">
        <v>12</v>
      </c>
      <c r="F513" s="1">
        <v>-174.42699999999999</v>
      </c>
      <c r="G513" s="1">
        <v>-124.898</v>
      </c>
      <c r="H513" s="1">
        <v>14.772</v>
      </c>
      <c r="I513" s="1">
        <v>-1.3420000000000001</v>
      </c>
      <c r="J513" s="1">
        <v>-1.5580000000000001</v>
      </c>
      <c r="K513" s="1">
        <v>-2.2930000000000001</v>
      </c>
    </row>
    <row r="514" spans="1:11" x14ac:dyDescent="0.35">
      <c r="A514" s="1">
        <v>5</v>
      </c>
      <c r="B514" s="1">
        <v>2</v>
      </c>
      <c r="D514" s="1">
        <v>2</v>
      </c>
      <c r="E514" s="1" t="s">
        <v>9</v>
      </c>
      <c r="F514" s="1">
        <v>4.3730000000000002</v>
      </c>
      <c r="G514" s="1">
        <v>2.9889999999999999</v>
      </c>
      <c r="H514" s="1">
        <v>177.83</v>
      </c>
      <c r="I514" s="1">
        <v>-5.3230000000000004</v>
      </c>
      <c r="J514" s="1">
        <v>-16.263999999999999</v>
      </c>
      <c r="K514" s="1">
        <v>-23.928000000000001</v>
      </c>
    </row>
    <row r="515" spans="1:11" x14ac:dyDescent="0.35">
      <c r="A515" s="1">
        <v>5</v>
      </c>
      <c r="B515" s="1">
        <v>2</v>
      </c>
      <c r="D515" s="1">
        <v>2</v>
      </c>
      <c r="E515" s="1" t="s">
        <v>10</v>
      </c>
      <c r="F515" s="1">
        <v>-4.5609999999999999</v>
      </c>
      <c r="G515" s="1">
        <v>-3.0950000000000002</v>
      </c>
      <c r="H515" s="1">
        <v>-178.00399999999999</v>
      </c>
      <c r="I515" s="1">
        <v>8.7710000000000008</v>
      </c>
      <c r="J515" s="1">
        <v>17.059000000000001</v>
      </c>
      <c r="K515" s="1">
        <v>25.097000000000001</v>
      </c>
    </row>
    <row r="516" spans="1:11" x14ac:dyDescent="0.35">
      <c r="A516" s="1">
        <v>5</v>
      </c>
      <c r="B516" s="1">
        <v>2</v>
      </c>
      <c r="D516" s="1">
        <v>2</v>
      </c>
      <c r="E516" s="1" t="s">
        <v>11</v>
      </c>
      <c r="F516" s="1">
        <v>2.7919999999999998</v>
      </c>
      <c r="G516" s="1">
        <v>1.901</v>
      </c>
      <c r="H516" s="1">
        <v>111.15600000000001</v>
      </c>
      <c r="I516" s="1">
        <v>-4.2409999999999997</v>
      </c>
      <c r="J516" s="1">
        <v>-10.413</v>
      </c>
      <c r="K516" s="1">
        <v>-15.32</v>
      </c>
    </row>
    <row r="517" spans="1:11" x14ac:dyDescent="0.35">
      <c r="A517" s="1">
        <v>5</v>
      </c>
      <c r="B517" s="1">
        <v>2</v>
      </c>
      <c r="D517" s="1">
        <v>2</v>
      </c>
      <c r="E517" s="1" t="s">
        <v>12</v>
      </c>
      <c r="F517" s="1">
        <v>-243.934</v>
      </c>
      <c r="G517" s="1">
        <v>-174.78200000000001</v>
      </c>
      <c r="H517" s="1">
        <v>29.088000000000001</v>
      </c>
      <c r="I517" s="1">
        <v>-1.7549999999999999</v>
      </c>
      <c r="J517" s="1">
        <v>-2.9289999999999998</v>
      </c>
      <c r="K517" s="1">
        <v>-4.3090000000000002</v>
      </c>
    </row>
    <row r="518" spans="1:11" x14ac:dyDescent="0.35">
      <c r="A518" s="1">
        <v>5</v>
      </c>
      <c r="B518" s="1">
        <v>2</v>
      </c>
      <c r="D518" s="1">
        <v>1</v>
      </c>
      <c r="E518" s="1" t="s">
        <v>9</v>
      </c>
      <c r="F518" s="1">
        <v>2.6619999999999999</v>
      </c>
      <c r="G518" s="1">
        <v>1.847</v>
      </c>
      <c r="H518" s="1">
        <v>156.58000000000001</v>
      </c>
      <c r="I518" s="1">
        <v>14.773</v>
      </c>
      <c r="J518" s="1">
        <v>-11.939</v>
      </c>
      <c r="K518" s="1">
        <v>-17.565000000000001</v>
      </c>
    </row>
    <row r="519" spans="1:11" x14ac:dyDescent="0.35">
      <c r="A519" s="1">
        <v>5</v>
      </c>
      <c r="B519" s="1">
        <v>2</v>
      </c>
      <c r="D519" s="1">
        <v>1</v>
      </c>
      <c r="E519" s="1" t="s">
        <v>10</v>
      </c>
      <c r="F519" s="1">
        <v>-2.0230000000000001</v>
      </c>
      <c r="G519" s="1">
        <v>-1.3169999999999999</v>
      </c>
      <c r="H519" s="1">
        <v>-251.11</v>
      </c>
      <c r="I519" s="1">
        <v>-16.722999999999999</v>
      </c>
      <c r="J519" s="1">
        <v>20.265000000000001</v>
      </c>
      <c r="K519" s="1">
        <v>29.814</v>
      </c>
    </row>
    <row r="520" spans="1:11" x14ac:dyDescent="0.35">
      <c r="A520" s="1">
        <v>5</v>
      </c>
      <c r="B520" s="1">
        <v>2</v>
      </c>
      <c r="D520" s="1">
        <v>1</v>
      </c>
      <c r="E520" s="1" t="s">
        <v>11</v>
      </c>
      <c r="F520" s="1">
        <v>1.3009999999999999</v>
      </c>
      <c r="G520" s="1">
        <v>0.879</v>
      </c>
      <c r="H520" s="1">
        <v>113.229</v>
      </c>
      <c r="I520" s="1">
        <v>8.7390000000000008</v>
      </c>
      <c r="J520" s="1">
        <v>-8.9459999999999997</v>
      </c>
      <c r="K520" s="1">
        <v>-13.161</v>
      </c>
    </row>
    <row r="521" spans="1:11" x14ac:dyDescent="0.35">
      <c r="A521" s="1">
        <v>5</v>
      </c>
      <c r="B521" s="1">
        <v>2</v>
      </c>
      <c r="D521" s="1">
        <v>1</v>
      </c>
      <c r="E521" s="1" t="s">
        <v>12</v>
      </c>
      <c r="F521" s="1">
        <v>-317.10300000000001</v>
      </c>
      <c r="G521" s="1">
        <v>-227.28899999999999</v>
      </c>
      <c r="H521" s="1">
        <v>46.186</v>
      </c>
      <c r="I521" s="1">
        <v>-1.4730000000000001</v>
      </c>
      <c r="J521" s="1">
        <v>-4.4139999999999997</v>
      </c>
      <c r="K521" s="1">
        <v>-6.4930000000000003</v>
      </c>
    </row>
    <row r="522" spans="1:11" x14ac:dyDescent="0.35">
      <c r="A522" s="1">
        <v>5</v>
      </c>
      <c r="B522" s="1">
        <v>3</v>
      </c>
      <c r="D522" s="1">
        <v>5</v>
      </c>
      <c r="E522" s="1" t="s">
        <v>9</v>
      </c>
      <c r="F522" s="1">
        <v>17.468</v>
      </c>
      <c r="G522" s="1">
        <v>12.318</v>
      </c>
      <c r="H522" s="1">
        <v>32.209000000000003</v>
      </c>
      <c r="I522" s="1">
        <v>-4.5730000000000004</v>
      </c>
      <c r="J522" s="1">
        <v>-3.5710000000000002</v>
      </c>
      <c r="K522" s="1">
        <v>-5.2539999999999996</v>
      </c>
    </row>
    <row r="523" spans="1:11" x14ac:dyDescent="0.35">
      <c r="A523" s="1">
        <v>5</v>
      </c>
      <c r="B523" s="1">
        <v>3</v>
      </c>
      <c r="D523" s="1">
        <v>5</v>
      </c>
      <c r="E523" s="1" t="s">
        <v>10</v>
      </c>
      <c r="F523" s="1">
        <v>-16.123999999999999</v>
      </c>
      <c r="G523" s="1">
        <v>-11.381</v>
      </c>
      <c r="H523" s="1">
        <v>-17.239999999999998</v>
      </c>
      <c r="I523" s="1">
        <v>5.7439999999999998</v>
      </c>
      <c r="J523" s="1">
        <v>1.784</v>
      </c>
      <c r="K523" s="1">
        <v>2.625</v>
      </c>
    </row>
    <row r="524" spans="1:11" x14ac:dyDescent="0.35">
      <c r="A524" s="1">
        <v>5</v>
      </c>
      <c r="B524" s="1">
        <v>3</v>
      </c>
      <c r="D524" s="1">
        <v>5</v>
      </c>
      <c r="E524" s="1" t="s">
        <v>11</v>
      </c>
      <c r="F524" s="1">
        <v>10.497</v>
      </c>
      <c r="G524" s="1">
        <v>7.4059999999999997</v>
      </c>
      <c r="H524" s="1">
        <v>14.788</v>
      </c>
      <c r="I524" s="1">
        <v>-3.17</v>
      </c>
      <c r="J524" s="1">
        <v>-1.6739999999999999</v>
      </c>
      <c r="K524" s="1">
        <v>-2.4620000000000002</v>
      </c>
    </row>
    <row r="525" spans="1:11" x14ac:dyDescent="0.35">
      <c r="A525" s="1">
        <v>5</v>
      </c>
      <c r="B525" s="1">
        <v>3</v>
      </c>
      <c r="D525" s="1">
        <v>5</v>
      </c>
      <c r="E525" s="1" t="s">
        <v>12</v>
      </c>
      <c r="F525" s="1">
        <v>-23.341000000000001</v>
      </c>
      <c r="G525" s="1">
        <v>-16.541</v>
      </c>
      <c r="H525" s="1">
        <v>-16.234999999999999</v>
      </c>
      <c r="I525" s="1">
        <v>2.2999999999999998</v>
      </c>
      <c r="J525" s="1">
        <v>1.8</v>
      </c>
      <c r="K525" s="1">
        <v>2.6480000000000001</v>
      </c>
    </row>
    <row r="526" spans="1:11" x14ac:dyDescent="0.35">
      <c r="A526" s="1">
        <v>5</v>
      </c>
      <c r="B526" s="1">
        <v>3</v>
      </c>
      <c r="D526" s="1">
        <v>4</v>
      </c>
      <c r="E526" s="1" t="s">
        <v>9</v>
      </c>
      <c r="F526" s="1">
        <v>14.394</v>
      </c>
      <c r="G526" s="1">
        <v>10.266</v>
      </c>
      <c r="H526" s="1">
        <v>73.945999999999998</v>
      </c>
      <c r="I526" s="1">
        <v>-5.3129999999999997</v>
      </c>
      <c r="J526" s="1">
        <v>-7.1669999999999998</v>
      </c>
      <c r="K526" s="1">
        <v>-10.544</v>
      </c>
    </row>
    <row r="527" spans="1:11" x14ac:dyDescent="0.35">
      <c r="A527" s="1">
        <v>5</v>
      </c>
      <c r="B527" s="1">
        <v>3</v>
      </c>
      <c r="D527" s="1">
        <v>4</v>
      </c>
      <c r="E527" s="1" t="s">
        <v>10</v>
      </c>
      <c r="F527" s="1">
        <v>-14.635</v>
      </c>
      <c r="G527" s="1">
        <v>-10.394</v>
      </c>
      <c r="H527" s="1">
        <v>-43.101999999999997</v>
      </c>
      <c r="I527" s="1">
        <v>5.3280000000000003</v>
      </c>
      <c r="J527" s="1">
        <v>4.4269999999999996</v>
      </c>
      <c r="K527" s="1">
        <v>6.5129999999999999</v>
      </c>
    </row>
    <row r="528" spans="1:11" x14ac:dyDescent="0.35">
      <c r="A528" s="1">
        <v>5</v>
      </c>
      <c r="B528" s="1">
        <v>3</v>
      </c>
      <c r="D528" s="1">
        <v>4</v>
      </c>
      <c r="E528" s="1" t="s">
        <v>11</v>
      </c>
      <c r="F528" s="1">
        <v>9.0719999999999992</v>
      </c>
      <c r="G528" s="1">
        <v>6.4560000000000004</v>
      </c>
      <c r="H528" s="1">
        <v>36.289000000000001</v>
      </c>
      <c r="I528" s="1">
        <v>-3.2090000000000001</v>
      </c>
      <c r="J528" s="1">
        <v>-3.6230000000000002</v>
      </c>
      <c r="K528" s="1">
        <v>-5.33</v>
      </c>
    </row>
    <row r="529" spans="1:11" x14ac:dyDescent="0.35">
      <c r="A529" s="1">
        <v>5</v>
      </c>
      <c r="B529" s="1">
        <v>3</v>
      </c>
      <c r="D529" s="1">
        <v>4</v>
      </c>
      <c r="E529" s="1" t="s">
        <v>12</v>
      </c>
      <c r="F529" s="1">
        <v>-62.996000000000002</v>
      </c>
      <c r="G529" s="1">
        <v>-44.865000000000002</v>
      </c>
      <c r="H529" s="1">
        <v>-59.176000000000002</v>
      </c>
      <c r="I529" s="1">
        <v>6.0209999999999999</v>
      </c>
      <c r="J529" s="1">
        <v>6.34</v>
      </c>
      <c r="K529" s="1">
        <v>9.327</v>
      </c>
    </row>
    <row r="530" spans="1:11" x14ac:dyDescent="0.35">
      <c r="A530" s="1">
        <v>5</v>
      </c>
      <c r="B530" s="1">
        <v>3</v>
      </c>
      <c r="D530" s="1">
        <v>3</v>
      </c>
      <c r="E530" s="1" t="s">
        <v>9</v>
      </c>
      <c r="F530" s="1">
        <v>14.069000000000001</v>
      </c>
      <c r="G530" s="1">
        <v>10.015000000000001</v>
      </c>
      <c r="H530" s="1">
        <v>93.668000000000006</v>
      </c>
      <c r="I530" s="1">
        <v>-5.1829999999999998</v>
      </c>
      <c r="J530" s="1">
        <v>-8.7799999999999994</v>
      </c>
      <c r="K530" s="1">
        <v>-12.917999999999999</v>
      </c>
    </row>
    <row r="531" spans="1:11" x14ac:dyDescent="0.35">
      <c r="A531" s="1">
        <v>5</v>
      </c>
      <c r="B531" s="1">
        <v>3</v>
      </c>
      <c r="D531" s="1">
        <v>3</v>
      </c>
      <c r="E531" s="1" t="s">
        <v>10</v>
      </c>
      <c r="F531" s="1">
        <v>-13.403</v>
      </c>
      <c r="G531" s="1">
        <v>-9.5259999999999998</v>
      </c>
      <c r="H531" s="1">
        <v>-72.084000000000003</v>
      </c>
      <c r="I531" s="1">
        <v>5.3719999999999999</v>
      </c>
      <c r="J531" s="1">
        <v>7.0609999999999999</v>
      </c>
      <c r="K531" s="1">
        <v>10.388</v>
      </c>
    </row>
    <row r="532" spans="1:11" x14ac:dyDescent="0.35">
      <c r="A532" s="1">
        <v>5</v>
      </c>
      <c r="B532" s="1">
        <v>3</v>
      </c>
      <c r="D532" s="1">
        <v>3</v>
      </c>
      <c r="E532" s="1" t="s">
        <v>11</v>
      </c>
      <c r="F532" s="1">
        <v>8.5850000000000009</v>
      </c>
      <c r="G532" s="1">
        <v>6.1059999999999999</v>
      </c>
      <c r="H532" s="1">
        <v>51.625</v>
      </c>
      <c r="I532" s="1">
        <v>-3.2040000000000002</v>
      </c>
      <c r="J532" s="1">
        <v>-4.95</v>
      </c>
      <c r="K532" s="1">
        <v>-7.2830000000000004</v>
      </c>
    </row>
    <row r="533" spans="1:11" x14ac:dyDescent="0.35">
      <c r="A533" s="1">
        <v>5</v>
      </c>
      <c r="B533" s="1">
        <v>3</v>
      </c>
      <c r="D533" s="1">
        <v>3</v>
      </c>
      <c r="E533" s="1" t="s">
        <v>12</v>
      </c>
      <c r="F533" s="1">
        <v>-101.71299999999999</v>
      </c>
      <c r="G533" s="1">
        <v>-72.546999999999997</v>
      </c>
      <c r="H533" s="1">
        <v>-126.218</v>
      </c>
      <c r="I533" s="1">
        <v>9.3219999999999992</v>
      </c>
      <c r="J533" s="1">
        <v>13.029</v>
      </c>
      <c r="K533" s="1">
        <v>19.169</v>
      </c>
    </row>
    <row r="534" spans="1:11" x14ac:dyDescent="0.35">
      <c r="A534" s="1">
        <v>5</v>
      </c>
      <c r="B534" s="1">
        <v>3</v>
      </c>
      <c r="D534" s="1">
        <v>2</v>
      </c>
      <c r="E534" s="1" t="s">
        <v>9</v>
      </c>
      <c r="F534" s="1">
        <v>13.622</v>
      </c>
      <c r="G534" s="1">
        <v>9.6890000000000001</v>
      </c>
      <c r="H534" s="1">
        <v>101.93899999999999</v>
      </c>
      <c r="I534" s="1">
        <v>-3.6459999999999999</v>
      </c>
      <c r="J534" s="1">
        <v>-9.2390000000000008</v>
      </c>
      <c r="K534" s="1">
        <v>-13.592000000000001</v>
      </c>
    </row>
    <row r="535" spans="1:11" x14ac:dyDescent="0.35">
      <c r="A535" s="1">
        <v>5</v>
      </c>
      <c r="B535" s="1">
        <v>3</v>
      </c>
      <c r="D535" s="1">
        <v>2</v>
      </c>
      <c r="E535" s="1" t="s">
        <v>10</v>
      </c>
      <c r="F535" s="1">
        <v>-14.18</v>
      </c>
      <c r="G535" s="1">
        <v>-10.061</v>
      </c>
      <c r="H535" s="1">
        <v>-92.257999999999996</v>
      </c>
      <c r="I535" s="1">
        <v>8.9260000000000002</v>
      </c>
      <c r="J535" s="1">
        <v>9.4339999999999993</v>
      </c>
      <c r="K535" s="1">
        <v>13.879</v>
      </c>
    </row>
    <row r="536" spans="1:11" x14ac:dyDescent="0.35">
      <c r="A536" s="1">
        <v>5</v>
      </c>
      <c r="B536" s="1">
        <v>3</v>
      </c>
      <c r="D536" s="1">
        <v>2</v>
      </c>
      <c r="E536" s="1" t="s">
        <v>11</v>
      </c>
      <c r="F536" s="1">
        <v>8.6880000000000006</v>
      </c>
      <c r="G536" s="1">
        <v>6.1719999999999997</v>
      </c>
      <c r="H536" s="1">
        <v>60.540999999999997</v>
      </c>
      <c r="I536" s="1">
        <v>-3.61</v>
      </c>
      <c r="J536" s="1">
        <v>-5.835</v>
      </c>
      <c r="K536" s="1">
        <v>-8.5850000000000009</v>
      </c>
    </row>
    <row r="537" spans="1:11" x14ac:dyDescent="0.35">
      <c r="A537" s="1">
        <v>5</v>
      </c>
      <c r="B537" s="1">
        <v>3</v>
      </c>
      <c r="D537" s="1">
        <v>2</v>
      </c>
      <c r="E537" s="1" t="s">
        <v>12</v>
      </c>
      <c r="F537" s="1">
        <v>-139.47900000000001</v>
      </c>
      <c r="G537" s="1">
        <v>-99.552999999999997</v>
      </c>
      <c r="H537" s="1">
        <v>-212.547</v>
      </c>
      <c r="I537" s="1">
        <v>12.117000000000001</v>
      </c>
      <c r="J537" s="1">
        <v>21.309000000000001</v>
      </c>
      <c r="K537" s="1">
        <v>31.35</v>
      </c>
    </row>
    <row r="538" spans="1:11" x14ac:dyDescent="0.35">
      <c r="A538" s="1">
        <v>5</v>
      </c>
      <c r="B538" s="1">
        <v>3</v>
      </c>
      <c r="D538" s="1">
        <v>1</v>
      </c>
      <c r="E538" s="1" t="s">
        <v>9</v>
      </c>
      <c r="F538" s="1">
        <v>8.5820000000000007</v>
      </c>
      <c r="G538" s="1">
        <v>6.1319999999999997</v>
      </c>
      <c r="H538" s="1">
        <v>99.811999999999998</v>
      </c>
      <c r="I538" s="1">
        <v>12.858000000000001</v>
      </c>
      <c r="J538" s="1">
        <v>-7.0659999999999998</v>
      </c>
      <c r="K538" s="1">
        <v>-10.395</v>
      </c>
    </row>
    <row r="539" spans="1:11" x14ac:dyDescent="0.35">
      <c r="A539" s="1">
        <v>5</v>
      </c>
      <c r="B539" s="1">
        <v>3</v>
      </c>
      <c r="D539" s="1">
        <v>1</v>
      </c>
      <c r="E539" s="1" t="s">
        <v>10</v>
      </c>
      <c r="F539" s="1">
        <v>-4.9829999999999997</v>
      </c>
      <c r="G539" s="1">
        <v>-3.4590000000000001</v>
      </c>
      <c r="H539" s="1">
        <v>-222.62200000000001</v>
      </c>
      <c r="I539" s="1">
        <v>-15.718</v>
      </c>
      <c r="J539" s="1">
        <v>17.827999999999999</v>
      </c>
      <c r="K539" s="1">
        <v>26.228999999999999</v>
      </c>
    </row>
    <row r="540" spans="1:11" x14ac:dyDescent="0.35">
      <c r="A540" s="1">
        <v>5</v>
      </c>
      <c r="B540" s="1">
        <v>3</v>
      </c>
      <c r="D540" s="1">
        <v>1</v>
      </c>
      <c r="E540" s="1" t="s">
        <v>11</v>
      </c>
      <c r="F540" s="1">
        <v>3.7679999999999998</v>
      </c>
      <c r="G540" s="1">
        <v>2.6640000000000001</v>
      </c>
      <c r="H540" s="1">
        <v>89.51</v>
      </c>
      <c r="I540" s="1">
        <v>7.9180000000000001</v>
      </c>
      <c r="J540" s="1">
        <v>-6.915</v>
      </c>
      <c r="K540" s="1">
        <v>-10.173</v>
      </c>
    </row>
    <row r="541" spans="1:11" x14ac:dyDescent="0.35">
      <c r="A541" s="1">
        <v>5</v>
      </c>
      <c r="B541" s="1">
        <v>3</v>
      </c>
      <c r="D541" s="1">
        <v>1</v>
      </c>
      <c r="E541" s="1" t="s">
        <v>12</v>
      </c>
      <c r="F541" s="1">
        <v>-175.053</v>
      </c>
      <c r="G541" s="1">
        <v>-125.005</v>
      </c>
      <c r="H541" s="1">
        <v>-307.02</v>
      </c>
      <c r="I541" s="1">
        <v>10.981999999999999</v>
      </c>
      <c r="J541" s="1">
        <v>29.61</v>
      </c>
      <c r="K541" s="1">
        <v>43.563000000000002</v>
      </c>
    </row>
    <row r="542" spans="1:11" x14ac:dyDescent="0.35">
      <c r="A542" s="1">
        <v>6</v>
      </c>
      <c r="B542" s="1">
        <v>21</v>
      </c>
      <c r="D542" s="1">
        <v>5</v>
      </c>
      <c r="E542" s="1" t="s">
        <v>9</v>
      </c>
      <c r="F542" s="1">
        <v>-34.947000000000003</v>
      </c>
      <c r="G542" s="1">
        <v>-21.864999999999998</v>
      </c>
      <c r="H542" s="1">
        <v>-1.2849999999999999</v>
      </c>
      <c r="I542" s="1">
        <v>19.75</v>
      </c>
      <c r="J542" s="1">
        <v>-2.0030000000000001</v>
      </c>
      <c r="K542" s="1">
        <v>-2.9470000000000001</v>
      </c>
    </row>
    <row r="543" spans="1:11" x14ac:dyDescent="0.35">
      <c r="A543" s="1">
        <v>6</v>
      </c>
      <c r="B543" s="1">
        <v>21</v>
      </c>
      <c r="D543" s="1">
        <v>5</v>
      </c>
      <c r="E543" s="1" t="s">
        <v>10</v>
      </c>
      <c r="F543" s="1">
        <v>32.652000000000001</v>
      </c>
      <c r="G543" s="1">
        <v>20.387</v>
      </c>
      <c r="H543" s="1">
        <v>1.2170000000000001</v>
      </c>
      <c r="I543" s="1">
        <v>-18.350000000000001</v>
      </c>
      <c r="J543" s="1">
        <v>1.8540000000000001</v>
      </c>
      <c r="K543" s="1">
        <v>2.7280000000000002</v>
      </c>
    </row>
    <row r="544" spans="1:11" x14ac:dyDescent="0.35">
      <c r="A544" s="1">
        <v>6</v>
      </c>
      <c r="B544" s="1">
        <v>21</v>
      </c>
      <c r="D544" s="1">
        <v>5</v>
      </c>
      <c r="E544" s="1" t="s">
        <v>11</v>
      </c>
      <c r="F544" s="1">
        <v>-21.125</v>
      </c>
      <c r="G544" s="1">
        <v>-13.204000000000001</v>
      </c>
      <c r="H544" s="1">
        <v>-0.78100000000000003</v>
      </c>
      <c r="I544" s="1">
        <v>11.904</v>
      </c>
      <c r="J544" s="1">
        <v>-1.2050000000000001</v>
      </c>
      <c r="K544" s="1">
        <v>-1.7729999999999999</v>
      </c>
    </row>
    <row r="545" spans="1:11" x14ac:dyDescent="0.35">
      <c r="A545" s="1">
        <v>6</v>
      </c>
      <c r="B545" s="1">
        <v>21</v>
      </c>
      <c r="D545" s="1">
        <v>5</v>
      </c>
      <c r="E545" s="1" t="s">
        <v>12</v>
      </c>
      <c r="F545" s="1">
        <v>-68.722999999999999</v>
      </c>
      <c r="G545" s="1">
        <v>-42.853000000000002</v>
      </c>
      <c r="H545" s="1">
        <v>-0.68300000000000005</v>
      </c>
      <c r="I545" s="1">
        <v>10.416</v>
      </c>
      <c r="J545" s="1">
        <v>-1.0549999999999999</v>
      </c>
      <c r="K545" s="1">
        <v>-1.5529999999999999</v>
      </c>
    </row>
    <row r="546" spans="1:11" x14ac:dyDescent="0.35">
      <c r="A546" s="1">
        <v>6</v>
      </c>
      <c r="B546" s="1">
        <v>21</v>
      </c>
      <c r="D546" s="1">
        <v>4</v>
      </c>
      <c r="E546" s="1" t="s">
        <v>9</v>
      </c>
      <c r="F546" s="1">
        <v>-30.263000000000002</v>
      </c>
      <c r="G546" s="1">
        <v>-18.841999999999999</v>
      </c>
      <c r="H546" s="1">
        <v>-2.4820000000000002</v>
      </c>
      <c r="I546" s="1">
        <v>34.689</v>
      </c>
      <c r="J546" s="1">
        <v>-3.4159999999999999</v>
      </c>
      <c r="K546" s="1">
        <v>-5.0250000000000004</v>
      </c>
    </row>
    <row r="547" spans="1:11" x14ac:dyDescent="0.35">
      <c r="A547" s="1">
        <v>6</v>
      </c>
      <c r="B547" s="1">
        <v>21</v>
      </c>
      <c r="D547" s="1">
        <v>4</v>
      </c>
      <c r="E547" s="1" t="s">
        <v>10</v>
      </c>
      <c r="F547" s="1">
        <v>30.175999999999998</v>
      </c>
      <c r="G547" s="1">
        <v>18.803999999999998</v>
      </c>
      <c r="H547" s="1">
        <v>2.2890000000000001</v>
      </c>
      <c r="I547" s="1">
        <v>-32.579000000000001</v>
      </c>
      <c r="J547" s="1">
        <v>3.2210000000000001</v>
      </c>
      <c r="K547" s="1">
        <v>4.7389999999999999</v>
      </c>
    </row>
    <row r="548" spans="1:11" x14ac:dyDescent="0.35">
      <c r="A548" s="1">
        <v>6</v>
      </c>
      <c r="B548" s="1">
        <v>21</v>
      </c>
      <c r="D548" s="1">
        <v>4</v>
      </c>
      <c r="E548" s="1" t="s">
        <v>11</v>
      </c>
      <c r="F548" s="1">
        <v>-18.887</v>
      </c>
      <c r="G548" s="1">
        <v>-11.763999999999999</v>
      </c>
      <c r="H548" s="1">
        <v>-1.49</v>
      </c>
      <c r="I548" s="1">
        <v>21.018999999999998</v>
      </c>
      <c r="J548" s="1">
        <v>-2.0739999999999998</v>
      </c>
      <c r="K548" s="1">
        <v>-3.0510000000000002</v>
      </c>
    </row>
    <row r="549" spans="1:11" x14ac:dyDescent="0.35">
      <c r="A549" s="1">
        <v>6</v>
      </c>
      <c r="B549" s="1">
        <v>21</v>
      </c>
      <c r="D549" s="1">
        <v>4</v>
      </c>
      <c r="E549" s="1" t="s">
        <v>12</v>
      </c>
      <c r="F549" s="1">
        <v>-180.42</v>
      </c>
      <c r="G549" s="1">
        <v>-112.226</v>
      </c>
      <c r="H549" s="1">
        <v>-2.4609999999999999</v>
      </c>
      <c r="I549" s="1">
        <v>38.200000000000003</v>
      </c>
      <c r="J549" s="1">
        <v>-3.8679999999999999</v>
      </c>
      <c r="K549" s="1">
        <v>-5.69</v>
      </c>
    </row>
    <row r="550" spans="1:11" x14ac:dyDescent="0.35">
      <c r="A550" s="1">
        <v>6</v>
      </c>
      <c r="B550" s="1">
        <v>21</v>
      </c>
      <c r="D550" s="1">
        <v>3</v>
      </c>
      <c r="E550" s="1" t="s">
        <v>9</v>
      </c>
      <c r="F550" s="1">
        <v>-29.850999999999999</v>
      </c>
      <c r="G550" s="1">
        <v>-18.576000000000001</v>
      </c>
      <c r="H550" s="1">
        <v>-3.6989999999999998</v>
      </c>
      <c r="I550" s="1">
        <v>47.795000000000002</v>
      </c>
      <c r="J550" s="1">
        <v>-4.5890000000000004</v>
      </c>
      <c r="K550" s="1">
        <v>-6.7510000000000003</v>
      </c>
    </row>
    <row r="551" spans="1:11" x14ac:dyDescent="0.35">
      <c r="A551" s="1">
        <v>6</v>
      </c>
      <c r="B551" s="1">
        <v>21</v>
      </c>
      <c r="D551" s="1">
        <v>3</v>
      </c>
      <c r="E551" s="1" t="s">
        <v>10</v>
      </c>
      <c r="F551" s="1">
        <v>29.724</v>
      </c>
      <c r="G551" s="1">
        <v>18.46</v>
      </c>
      <c r="H551" s="1">
        <v>3.4980000000000002</v>
      </c>
      <c r="I551" s="1">
        <v>-45.968000000000004</v>
      </c>
      <c r="J551" s="1">
        <v>4.4409999999999998</v>
      </c>
      <c r="K551" s="1">
        <v>6.5330000000000004</v>
      </c>
    </row>
    <row r="552" spans="1:11" x14ac:dyDescent="0.35">
      <c r="A552" s="1">
        <v>6</v>
      </c>
      <c r="B552" s="1">
        <v>21</v>
      </c>
      <c r="D552" s="1">
        <v>3</v>
      </c>
      <c r="E552" s="1" t="s">
        <v>11</v>
      </c>
      <c r="F552" s="1">
        <v>-18.617000000000001</v>
      </c>
      <c r="G552" s="1">
        <v>-11.574</v>
      </c>
      <c r="H552" s="1">
        <v>-2.2490000000000001</v>
      </c>
      <c r="I552" s="1">
        <v>29.298999999999999</v>
      </c>
      <c r="J552" s="1">
        <v>-2.8220000000000001</v>
      </c>
      <c r="K552" s="1">
        <v>-4.1509999999999998</v>
      </c>
    </row>
    <row r="553" spans="1:11" x14ac:dyDescent="0.35">
      <c r="A553" s="1">
        <v>6</v>
      </c>
      <c r="B553" s="1">
        <v>21</v>
      </c>
      <c r="D553" s="1">
        <v>3</v>
      </c>
      <c r="E553" s="1" t="s">
        <v>12</v>
      </c>
      <c r="F553" s="1">
        <v>-290.75799999999998</v>
      </c>
      <c r="G553" s="1">
        <v>-180.75</v>
      </c>
      <c r="H553" s="1">
        <v>-5.484</v>
      </c>
      <c r="I553" s="1">
        <v>80.62</v>
      </c>
      <c r="J553" s="1">
        <v>-8.0660000000000007</v>
      </c>
      <c r="K553" s="1">
        <v>-11.867000000000001</v>
      </c>
    </row>
    <row r="554" spans="1:11" x14ac:dyDescent="0.35">
      <c r="A554" s="1">
        <v>6</v>
      </c>
      <c r="B554" s="1">
        <v>21</v>
      </c>
      <c r="D554" s="1">
        <v>2</v>
      </c>
      <c r="E554" s="1" t="s">
        <v>9</v>
      </c>
      <c r="F554" s="1">
        <v>-26.193000000000001</v>
      </c>
      <c r="G554" s="1">
        <v>-16.431000000000001</v>
      </c>
      <c r="H554" s="1">
        <v>-4.7779999999999996</v>
      </c>
      <c r="I554" s="1">
        <v>57.929000000000002</v>
      </c>
      <c r="J554" s="1">
        <v>-5.3940000000000001</v>
      </c>
      <c r="K554" s="1">
        <v>-7.9359999999999999</v>
      </c>
    </row>
    <row r="555" spans="1:11" x14ac:dyDescent="0.35">
      <c r="A555" s="1">
        <v>6</v>
      </c>
      <c r="B555" s="1">
        <v>21</v>
      </c>
      <c r="D555" s="1">
        <v>2</v>
      </c>
      <c r="E555" s="1" t="s">
        <v>10</v>
      </c>
      <c r="F555" s="1">
        <v>23.167000000000002</v>
      </c>
      <c r="G555" s="1">
        <v>14.747999999999999</v>
      </c>
      <c r="H555" s="1">
        <v>4.8630000000000004</v>
      </c>
      <c r="I555" s="1">
        <v>-59.790999999999997</v>
      </c>
      <c r="J555" s="1">
        <v>5.6040000000000001</v>
      </c>
      <c r="K555" s="1">
        <v>8.2439999999999998</v>
      </c>
    </row>
    <row r="556" spans="1:11" x14ac:dyDescent="0.35">
      <c r="A556" s="1">
        <v>6</v>
      </c>
      <c r="B556" s="1">
        <v>21</v>
      </c>
      <c r="D556" s="1">
        <v>2</v>
      </c>
      <c r="E556" s="1" t="s">
        <v>11</v>
      </c>
      <c r="F556" s="1">
        <v>-15.425000000000001</v>
      </c>
      <c r="G556" s="1">
        <v>-9.7439999999999998</v>
      </c>
      <c r="H556" s="1">
        <v>-3.0129999999999999</v>
      </c>
      <c r="I556" s="1">
        <v>36.786000000000001</v>
      </c>
      <c r="J556" s="1">
        <v>-3.4369999999999998</v>
      </c>
      <c r="K556" s="1">
        <v>-5.056</v>
      </c>
    </row>
    <row r="557" spans="1:11" x14ac:dyDescent="0.35">
      <c r="A557" s="1">
        <v>6</v>
      </c>
      <c r="B557" s="1">
        <v>21</v>
      </c>
      <c r="D557" s="1">
        <v>2</v>
      </c>
      <c r="E557" s="1" t="s">
        <v>12</v>
      </c>
      <c r="F557" s="1">
        <v>-399.27600000000001</v>
      </c>
      <c r="G557" s="1">
        <v>-248.13800000000001</v>
      </c>
      <c r="H557" s="1">
        <v>-9.7080000000000002</v>
      </c>
      <c r="I557" s="1">
        <v>135.14099999999999</v>
      </c>
      <c r="J557" s="1">
        <v>-13.327999999999999</v>
      </c>
      <c r="K557" s="1">
        <v>-19.608000000000001</v>
      </c>
    </row>
    <row r="558" spans="1:11" x14ac:dyDescent="0.35">
      <c r="A558" s="1">
        <v>6</v>
      </c>
      <c r="B558" s="1">
        <v>21</v>
      </c>
      <c r="D558" s="1">
        <v>1</v>
      </c>
      <c r="E558" s="1" t="s">
        <v>9</v>
      </c>
      <c r="F558" s="1">
        <v>-11.677</v>
      </c>
      <c r="G558" s="1">
        <v>-7.5860000000000003</v>
      </c>
      <c r="H558" s="1">
        <v>-4.6760000000000002</v>
      </c>
      <c r="I558" s="1">
        <v>47.661000000000001</v>
      </c>
      <c r="J558" s="1">
        <v>-4.125</v>
      </c>
      <c r="K558" s="1">
        <v>-6.069</v>
      </c>
    </row>
    <row r="559" spans="1:11" x14ac:dyDescent="0.35">
      <c r="A559" s="1">
        <v>6</v>
      </c>
      <c r="B559" s="1">
        <v>21</v>
      </c>
      <c r="D559" s="1">
        <v>1</v>
      </c>
      <c r="E559" s="1" t="s">
        <v>10</v>
      </c>
      <c r="F559" s="1">
        <v>5.9409999999999998</v>
      </c>
      <c r="G559" s="1">
        <v>3.859</v>
      </c>
      <c r="H559" s="1">
        <v>5.4109999999999996</v>
      </c>
      <c r="I559" s="1">
        <v>-56.295000000000002</v>
      </c>
      <c r="J559" s="1">
        <v>4.9240000000000004</v>
      </c>
      <c r="K559" s="1">
        <v>7.2439999999999998</v>
      </c>
    </row>
    <row r="560" spans="1:11" x14ac:dyDescent="0.35">
      <c r="A560" s="1">
        <v>6</v>
      </c>
      <c r="B560" s="1">
        <v>21</v>
      </c>
      <c r="D560" s="1">
        <v>1</v>
      </c>
      <c r="E560" s="1" t="s">
        <v>11</v>
      </c>
      <c r="F560" s="1">
        <v>-4.8940000000000001</v>
      </c>
      <c r="G560" s="1">
        <v>-3.1789999999999998</v>
      </c>
      <c r="H560" s="1">
        <v>-2.802</v>
      </c>
      <c r="I560" s="1">
        <v>28.876000000000001</v>
      </c>
      <c r="J560" s="1">
        <v>-2.5139999999999998</v>
      </c>
      <c r="K560" s="1">
        <v>-3.698</v>
      </c>
    </row>
    <row r="561" spans="1:11" x14ac:dyDescent="0.35">
      <c r="A561" s="1">
        <v>6</v>
      </c>
      <c r="B561" s="1">
        <v>21</v>
      </c>
      <c r="D561" s="1">
        <v>1</v>
      </c>
      <c r="E561" s="1" t="s">
        <v>12</v>
      </c>
      <c r="F561" s="1">
        <v>-471.21600000000001</v>
      </c>
      <c r="G561" s="1">
        <v>-294.53699999999998</v>
      </c>
      <c r="H561" s="1">
        <v>-14.829000000000001</v>
      </c>
      <c r="I561" s="1">
        <v>194.06</v>
      </c>
      <c r="J561" s="1">
        <v>-18.745000000000001</v>
      </c>
      <c r="K561" s="1">
        <v>-27.579000000000001</v>
      </c>
    </row>
    <row r="562" spans="1:11" x14ac:dyDescent="0.35">
      <c r="A562" s="1">
        <v>6</v>
      </c>
      <c r="B562" s="1">
        <v>14</v>
      </c>
      <c r="D562" s="1">
        <v>5</v>
      </c>
      <c r="E562" s="1" t="s">
        <v>9</v>
      </c>
      <c r="F562" s="1">
        <v>15.788</v>
      </c>
      <c r="G562" s="1">
        <v>9.8390000000000004</v>
      </c>
      <c r="H562" s="1">
        <v>-2.3420000000000001</v>
      </c>
      <c r="I562" s="1">
        <v>36.103999999999999</v>
      </c>
      <c r="J562" s="1">
        <v>-3.6659999999999999</v>
      </c>
      <c r="K562" s="1">
        <v>-5.3940000000000001</v>
      </c>
    </row>
    <row r="563" spans="1:11" x14ac:dyDescent="0.35">
      <c r="A563" s="1">
        <v>6</v>
      </c>
      <c r="B563" s="1">
        <v>14</v>
      </c>
      <c r="D563" s="1">
        <v>5</v>
      </c>
      <c r="E563" s="1" t="s">
        <v>10</v>
      </c>
      <c r="F563" s="1">
        <v>-15.066000000000001</v>
      </c>
      <c r="G563" s="1">
        <v>-8.8759999999999994</v>
      </c>
      <c r="H563" s="1">
        <v>-2.278</v>
      </c>
      <c r="I563" s="1">
        <v>-19.308</v>
      </c>
      <c r="J563" s="1">
        <v>1.5069999999999999</v>
      </c>
      <c r="K563" s="1">
        <v>2.2170000000000001</v>
      </c>
    </row>
    <row r="564" spans="1:11" x14ac:dyDescent="0.35">
      <c r="A564" s="1">
        <v>6</v>
      </c>
      <c r="B564" s="1">
        <v>14</v>
      </c>
      <c r="D564" s="1">
        <v>5</v>
      </c>
      <c r="E564" s="1" t="s">
        <v>11</v>
      </c>
      <c r="F564" s="1">
        <v>9.6419999999999995</v>
      </c>
      <c r="G564" s="1">
        <v>5.8490000000000002</v>
      </c>
      <c r="H564" s="1">
        <v>-1.2709999999999999</v>
      </c>
      <c r="I564" s="1">
        <v>16.460999999999999</v>
      </c>
      <c r="J564" s="1">
        <v>-1.617</v>
      </c>
      <c r="K564" s="1">
        <v>-2.3780000000000001</v>
      </c>
    </row>
    <row r="565" spans="1:11" x14ac:dyDescent="0.35">
      <c r="A565" s="1">
        <v>6</v>
      </c>
      <c r="B565" s="1">
        <v>14</v>
      </c>
      <c r="D565" s="1">
        <v>5</v>
      </c>
      <c r="E565" s="1" t="s">
        <v>12</v>
      </c>
      <c r="F565" s="1">
        <v>-126.705</v>
      </c>
      <c r="G565" s="1">
        <v>-78.278999999999996</v>
      </c>
      <c r="H565" s="1">
        <v>0.34899999999999998</v>
      </c>
      <c r="I565" s="1">
        <v>-4.7089999999999996</v>
      </c>
      <c r="J565" s="1">
        <v>0.46200000000000002</v>
      </c>
      <c r="K565" s="1">
        <v>0.68</v>
      </c>
    </row>
    <row r="566" spans="1:11" x14ac:dyDescent="0.35">
      <c r="A566" s="1">
        <v>6</v>
      </c>
      <c r="B566" s="1">
        <v>14</v>
      </c>
      <c r="D566" s="1">
        <v>4</v>
      </c>
      <c r="E566" s="1" t="s">
        <v>9</v>
      </c>
      <c r="F566" s="1">
        <v>14.702</v>
      </c>
      <c r="G566" s="1">
        <v>8.3819999999999997</v>
      </c>
      <c r="H566" s="1">
        <v>-5.548</v>
      </c>
      <c r="I566" s="1">
        <v>70.825999999999993</v>
      </c>
      <c r="J566" s="1">
        <v>-6.7789999999999999</v>
      </c>
      <c r="K566" s="1">
        <v>-9.9730000000000008</v>
      </c>
    </row>
    <row r="567" spans="1:11" x14ac:dyDescent="0.35">
      <c r="A567" s="1">
        <v>6</v>
      </c>
      <c r="B567" s="1">
        <v>14</v>
      </c>
      <c r="D567" s="1">
        <v>4</v>
      </c>
      <c r="E567" s="1" t="s">
        <v>10</v>
      </c>
      <c r="F567" s="1">
        <v>-15.019</v>
      </c>
      <c r="G567" s="1">
        <v>-8.6859999999999999</v>
      </c>
      <c r="H567" s="1">
        <v>2.9220000000000002</v>
      </c>
      <c r="I567" s="1">
        <v>-40.01</v>
      </c>
      <c r="J567" s="1">
        <v>3.8410000000000002</v>
      </c>
      <c r="K567" s="1">
        <v>5.6509999999999998</v>
      </c>
    </row>
    <row r="568" spans="1:11" x14ac:dyDescent="0.35">
      <c r="A568" s="1">
        <v>6</v>
      </c>
      <c r="B568" s="1">
        <v>14</v>
      </c>
      <c r="D568" s="1">
        <v>4</v>
      </c>
      <c r="E568" s="1" t="s">
        <v>11</v>
      </c>
      <c r="F568" s="1">
        <v>9.2880000000000003</v>
      </c>
      <c r="G568" s="1">
        <v>5.3339999999999996</v>
      </c>
      <c r="H568" s="1">
        <v>-2.5449999999999999</v>
      </c>
      <c r="I568" s="1">
        <v>34.204000000000001</v>
      </c>
      <c r="J568" s="1">
        <v>-3.319</v>
      </c>
      <c r="K568" s="1">
        <v>-4.8819999999999997</v>
      </c>
    </row>
    <row r="569" spans="1:11" x14ac:dyDescent="0.35">
      <c r="A569" s="1">
        <v>6</v>
      </c>
      <c r="B569" s="1">
        <v>14</v>
      </c>
      <c r="D569" s="1">
        <v>4</v>
      </c>
      <c r="E569" s="1" t="s">
        <v>12</v>
      </c>
      <c r="F569" s="1">
        <v>-310.58300000000003</v>
      </c>
      <c r="G569" s="1">
        <v>-194.036</v>
      </c>
      <c r="H569" s="1">
        <v>1.587</v>
      </c>
      <c r="I569" s="1">
        <v>-24.773</v>
      </c>
      <c r="J569" s="1">
        <v>2.5089999999999999</v>
      </c>
      <c r="K569" s="1">
        <v>3.6909999999999998</v>
      </c>
    </row>
    <row r="570" spans="1:11" x14ac:dyDescent="0.35">
      <c r="A570" s="1">
        <v>6</v>
      </c>
      <c r="B570" s="1">
        <v>14</v>
      </c>
      <c r="D570" s="1">
        <v>3</v>
      </c>
      <c r="E570" s="1" t="s">
        <v>9</v>
      </c>
      <c r="F570" s="1">
        <v>17.481000000000002</v>
      </c>
      <c r="G570" s="1">
        <v>10.23</v>
      </c>
      <c r="H570" s="1">
        <v>-7.22</v>
      </c>
      <c r="I570" s="1">
        <v>88.459000000000003</v>
      </c>
      <c r="J570" s="1">
        <v>-8.2929999999999993</v>
      </c>
      <c r="K570" s="1">
        <v>-12.202</v>
      </c>
    </row>
    <row r="571" spans="1:11" x14ac:dyDescent="0.35">
      <c r="A571" s="1">
        <v>6</v>
      </c>
      <c r="B571" s="1">
        <v>14</v>
      </c>
      <c r="D571" s="1">
        <v>3</v>
      </c>
      <c r="E571" s="1" t="s">
        <v>10</v>
      </c>
      <c r="F571" s="1">
        <v>-19.016999999999999</v>
      </c>
      <c r="G571" s="1">
        <v>-11.065</v>
      </c>
      <c r="H571" s="1">
        <v>5.0510000000000002</v>
      </c>
      <c r="I571" s="1">
        <v>-66.328000000000003</v>
      </c>
      <c r="J571" s="1">
        <v>6.3710000000000004</v>
      </c>
      <c r="K571" s="1">
        <v>9.3729999999999993</v>
      </c>
    </row>
    <row r="572" spans="1:11" x14ac:dyDescent="0.35">
      <c r="A572" s="1">
        <v>6</v>
      </c>
      <c r="B572" s="1">
        <v>14</v>
      </c>
      <c r="D572" s="1">
        <v>3</v>
      </c>
      <c r="E572" s="1" t="s">
        <v>11</v>
      </c>
      <c r="F572" s="1">
        <v>11.406000000000001</v>
      </c>
      <c r="G572" s="1">
        <v>6.6550000000000002</v>
      </c>
      <c r="H572" s="1">
        <v>-3.7989999999999999</v>
      </c>
      <c r="I572" s="1">
        <v>48.124000000000002</v>
      </c>
      <c r="J572" s="1">
        <v>-4.5830000000000002</v>
      </c>
      <c r="K572" s="1">
        <v>-6.742</v>
      </c>
    </row>
    <row r="573" spans="1:11" x14ac:dyDescent="0.35">
      <c r="A573" s="1">
        <v>6</v>
      </c>
      <c r="B573" s="1">
        <v>14</v>
      </c>
      <c r="D573" s="1">
        <v>3</v>
      </c>
      <c r="E573" s="1" t="s">
        <v>12</v>
      </c>
      <c r="F573" s="1">
        <v>-495.93299999999999</v>
      </c>
      <c r="G573" s="1">
        <v>-310.71300000000002</v>
      </c>
      <c r="H573" s="1">
        <v>3.8719999999999999</v>
      </c>
      <c r="I573" s="1">
        <v>-57.106999999999999</v>
      </c>
      <c r="J573" s="1">
        <v>5.7169999999999996</v>
      </c>
      <c r="K573" s="1">
        <v>8.4109999999999996</v>
      </c>
    </row>
    <row r="574" spans="1:11" x14ac:dyDescent="0.35">
      <c r="A574" s="1">
        <v>6</v>
      </c>
      <c r="B574" s="1">
        <v>14</v>
      </c>
      <c r="D574" s="1">
        <v>2</v>
      </c>
      <c r="E574" s="1" t="s">
        <v>9</v>
      </c>
      <c r="F574" s="1">
        <v>16.712</v>
      </c>
      <c r="G574" s="1">
        <v>9.9649999999999999</v>
      </c>
      <c r="H574" s="1">
        <v>-7.7450000000000001</v>
      </c>
      <c r="I574" s="1">
        <v>93.316000000000003</v>
      </c>
      <c r="J574" s="1">
        <v>-8.5609999999999999</v>
      </c>
      <c r="K574" s="1">
        <v>-12.595000000000001</v>
      </c>
    </row>
    <row r="575" spans="1:11" x14ac:dyDescent="0.35">
      <c r="A575" s="1">
        <v>6</v>
      </c>
      <c r="B575" s="1">
        <v>14</v>
      </c>
      <c r="D575" s="1">
        <v>2</v>
      </c>
      <c r="E575" s="1" t="s">
        <v>10</v>
      </c>
      <c r="F575" s="1">
        <v>-10.81</v>
      </c>
      <c r="G575" s="1">
        <v>-6.7830000000000004</v>
      </c>
      <c r="H575" s="1">
        <v>5.3449999999999998</v>
      </c>
      <c r="I575" s="1">
        <v>-78.444999999999993</v>
      </c>
      <c r="J575" s="1">
        <v>7.8230000000000004</v>
      </c>
      <c r="K575" s="1">
        <v>11.509</v>
      </c>
    </row>
    <row r="576" spans="1:11" x14ac:dyDescent="0.35">
      <c r="A576" s="1">
        <v>6</v>
      </c>
      <c r="B576" s="1">
        <v>14</v>
      </c>
      <c r="D576" s="1">
        <v>2</v>
      </c>
      <c r="E576" s="1" t="s">
        <v>11</v>
      </c>
      <c r="F576" s="1">
        <v>8.6010000000000009</v>
      </c>
      <c r="G576" s="1">
        <v>5.234</v>
      </c>
      <c r="H576" s="1">
        <v>-4.0170000000000003</v>
      </c>
      <c r="I576" s="1">
        <v>53.435000000000002</v>
      </c>
      <c r="J576" s="1">
        <v>-5.12</v>
      </c>
      <c r="K576" s="1">
        <v>-7.5330000000000004</v>
      </c>
    </row>
    <row r="577" spans="1:11" x14ac:dyDescent="0.35">
      <c r="A577" s="1">
        <v>6</v>
      </c>
      <c r="B577" s="1">
        <v>14</v>
      </c>
      <c r="D577" s="1">
        <v>2</v>
      </c>
      <c r="E577" s="1" t="s">
        <v>12</v>
      </c>
      <c r="F577" s="1">
        <v>-683.33100000000002</v>
      </c>
      <c r="G577" s="1">
        <v>-428.65699999999998</v>
      </c>
      <c r="H577" s="1">
        <v>7.2080000000000002</v>
      </c>
      <c r="I577" s="1">
        <v>-100.05</v>
      </c>
      <c r="J577" s="1">
        <v>9.8580000000000005</v>
      </c>
      <c r="K577" s="1">
        <v>14.503</v>
      </c>
    </row>
    <row r="578" spans="1:11" x14ac:dyDescent="0.35">
      <c r="A578" s="1">
        <v>6</v>
      </c>
      <c r="B578" s="1">
        <v>14</v>
      </c>
      <c r="D578" s="1">
        <v>1</v>
      </c>
      <c r="E578" s="1" t="s">
        <v>9</v>
      </c>
      <c r="F578" s="1">
        <v>4.3150000000000004</v>
      </c>
      <c r="G578" s="1">
        <v>2.9830000000000001</v>
      </c>
      <c r="H578" s="1">
        <v>-10.888999999999999</v>
      </c>
      <c r="I578" s="1">
        <v>97.798000000000002</v>
      </c>
      <c r="J578" s="1">
        <v>-7.9</v>
      </c>
      <c r="K578" s="1">
        <v>-11.622999999999999</v>
      </c>
    </row>
    <row r="579" spans="1:11" x14ac:dyDescent="0.35">
      <c r="A579" s="1">
        <v>6</v>
      </c>
      <c r="B579" s="1">
        <v>14</v>
      </c>
      <c r="D579" s="1">
        <v>1</v>
      </c>
      <c r="E579" s="1" t="s">
        <v>10</v>
      </c>
      <c r="F579" s="1">
        <v>-1.6020000000000001</v>
      </c>
      <c r="G579" s="1">
        <v>-1.1319999999999999</v>
      </c>
      <c r="H579" s="1">
        <v>22.132000000000001</v>
      </c>
      <c r="I579" s="1">
        <v>-225.43600000000001</v>
      </c>
      <c r="J579" s="1">
        <v>19.529</v>
      </c>
      <c r="K579" s="1">
        <v>28.731000000000002</v>
      </c>
    </row>
    <row r="580" spans="1:11" x14ac:dyDescent="0.35">
      <c r="A580" s="1">
        <v>6</v>
      </c>
      <c r="B580" s="1">
        <v>14</v>
      </c>
      <c r="D580" s="1">
        <v>1</v>
      </c>
      <c r="E580" s="1" t="s">
        <v>11</v>
      </c>
      <c r="F580" s="1">
        <v>1.6439999999999999</v>
      </c>
      <c r="G580" s="1">
        <v>1.143</v>
      </c>
      <c r="H580" s="1">
        <v>-9.16</v>
      </c>
      <c r="I580" s="1">
        <v>89.715999999999994</v>
      </c>
      <c r="J580" s="1">
        <v>-7.6189999999999998</v>
      </c>
      <c r="K580" s="1">
        <v>-11.209</v>
      </c>
    </row>
    <row r="581" spans="1:11" x14ac:dyDescent="0.35">
      <c r="A581" s="1">
        <v>6</v>
      </c>
      <c r="B581" s="1">
        <v>14</v>
      </c>
      <c r="D581" s="1">
        <v>1</v>
      </c>
      <c r="E581" s="1" t="s">
        <v>12</v>
      </c>
      <c r="F581" s="1">
        <v>-834.27599999999995</v>
      </c>
      <c r="G581" s="1">
        <v>-526.18200000000002</v>
      </c>
      <c r="H581" s="1">
        <v>11.288</v>
      </c>
      <c r="I581" s="1">
        <v>-146.81100000000001</v>
      </c>
      <c r="J581" s="1">
        <v>14.15</v>
      </c>
      <c r="K581" s="1">
        <v>20.818000000000001</v>
      </c>
    </row>
    <row r="582" spans="1:11" x14ac:dyDescent="0.35">
      <c r="A582" s="1">
        <v>6</v>
      </c>
      <c r="B582" s="1">
        <v>7</v>
      </c>
      <c r="D582" s="1">
        <v>5</v>
      </c>
      <c r="E582" s="1" t="s">
        <v>9</v>
      </c>
      <c r="F582" s="1">
        <v>-3.109</v>
      </c>
      <c r="G582" s="1">
        <v>-2.0009999999999999</v>
      </c>
      <c r="H582" s="1">
        <v>-2.758</v>
      </c>
      <c r="I582" s="1">
        <v>42.518000000000001</v>
      </c>
      <c r="J582" s="1">
        <v>-4.3179999999999996</v>
      </c>
      <c r="K582" s="1">
        <v>-6.3520000000000003</v>
      </c>
    </row>
    <row r="583" spans="1:11" x14ac:dyDescent="0.35">
      <c r="A583" s="1">
        <v>6</v>
      </c>
      <c r="B583" s="1">
        <v>7</v>
      </c>
      <c r="D583" s="1">
        <v>5</v>
      </c>
      <c r="E583" s="1" t="s">
        <v>10</v>
      </c>
      <c r="F583" s="1">
        <v>2.7320000000000002</v>
      </c>
      <c r="G583" s="1">
        <v>1.8080000000000001</v>
      </c>
      <c r="H583" s="1">
        <v>-2.4700000000000002</v>
      </c>
      <c r="I583" s="1">
        <v>-24.893999999999998</v>
      </c>
      <c r="J583" s="1">
        <v>2.2160000000000002</v>
      </c>
      <c r="K583" s="1">
        <v>3.2610000000000001</v>
      </c>
    </row>
    <row r="584" spans="1:11" x14ac:dyDescent="0.35">
      <c r="A584" s="1">
        <v>6</v>
      </c>
      <c r="B584" s="1">
        <v>7</v>
      </c>
      <c r="D584" s="1">
        <v>5</v>
      </c>
      <c r="E584" s="1" t="s">
        <v>11</v>
      </c>
      <c r="F584" s="1">
        <v>-1.825</v>
      </c>
      <c r="G584" s="1">
        <v>-1.19</v>
      </c>
      <c r="H584" s="1">
        <v>-1.5</v>
      </c>
      <c r="I584" s="1">
        <v>20.526</v>
      </c>
      <c r="J584" s="1">
        <v>-2.0419999999999998</v>
      </c>
      <c r="K584" s="1">
        <v>-3.004</v>
      </c>
    </row>
    <row r="585" spans="1:11" x14ac:dyDescent="0.35">
      <c r="A585" s="1">
        <v>6</v>
      </c>
      <c r="B585" s="1">
        <v>7</v>
      </c>
      <c r="D585" s="1">
        <v>5</v>
      </c>
      <c r="E585" s="1" t="s">
        <v>12</v>
      </c>
      <c r="F585" s="1">
        <v>-108.726</v>
      </c>
      <c r="G585" s="1">
        <v>-66.566999999999993</v>
      </c>
      <c r="H585" s="1">
        <v>-0.67200000000000004</v>
      </c>
      <c r="I585" s="1">
        <v>9.7530000000000001</v>
      </c>
      <c r="J585" s="1">
        <v>-0.97799999999999998</v>
      </c>
      <c r="K585" s="1">
        <v>-1.4390000000000001</v>
      </c>
    </row>
    <row r="586" spans="1:11" x14ac:dyDescent="0.35">
      <c r="A586" s="1">
        <v>6</v>
      </c>
      <c r="B586" s="1">
        <v>7</v>
      </c>
      <c r="D586" s="1">
        <v>4</v>
      </c>
      <c r="E586" s="1" t="s">
        <v>9</v>
      </c>
      <c r="F586" s="1">
        <v>-2.4870000000000001</v>
      </c>
      <c r="G586" s="1">
        <v>-1.5840000000000001</v>
      </c>
      <c r="H586" s="1">
        <v>-6.17</v>
      </c>
      <c r="I586" s="1">
        <v>80.025000000000006</v>
      </c>
      <c r="J586" s="1">
        <v>-7.7</v>
      </c>
      <c r="K586" s="1">
        <v>-11.327999999999999</v>
      </c>
    </row>
    <row r="587" spans="1:11" x14ac:dyDescent="0.35">
      <c r="A587" s="1">
        <v>6</v>
      </c>
      <c r="B587" s="1">
        <v>7</v>
      </c>
      <c r="D587" s="1">
        <v>4</v>
      </c>
      <c r="E587" s="1" t="s">
        <v>10</v>
      </c>
      <c r="F587" s="1">
        <v>2.661</v>
      </c>
      <c r="G587" s="1">
        <v>1.7190000000000001</v>
      </c>
      <c r="H587" s="1">
        <v>3.5979999999999999</v>
      </c>
      <c r="I587" s="1">
        <v>-50.509</v>
      </c>
      <c r="J587" s="1">
        <v>4.9169999999999998</v>
      </c>
      <c r="K587" s="1">
        <v>7.234</v>
      </c>
    </row>
    <row r="588" spans="1:11" x14ac:dyDescent="0.35">
      <c r="A588" s="1">
        <v>6</v>
      </c>
      <c r="B588" s="1">
        <v>7</v>
      </c>
      <c r="D588" s="1">
        <v>4</v>
      </c>
      <c r="E588" s="1" t="s">
        <v>11</v>
      </c>
      <c r="F588" s="1">
        <v>-1.609</v>
      </c>
      <c r="G588" s="1">
        <v>-1.032</v>
      </c>
      <c r="H588" s="1">
        <v>-2.98</v>
      </c>
      <c r="I588" s="1">
        <v>40.482999999999997</v>
      </c>
      <c r="J588" s="1">
        <v>-3.9430000000000001</v>
      </c>
      <c r="K588" s="1">
        <v>-5.8010000000000002</v>
      </c>
    </row>
    <row r="589" spans="1:11" x14ac:dyDescent="0.35">
      <c r="A589" s="1">
        <v>6</v>
      </c>
      <c r="B589" s="1">
        <v>7</v>
      </c>
      <c r="D589" s="1">
        <v>4</v>
      </c>
      <c r="E589" s="1" t="s">
        <v>12</v>
      </c>
      <c r="F589" s="1">
        <v>-250.881</v>
      </c>
      <c r="G589" s="1">
        <v>-158.29599999999999</v>
      </c>
      <c r="H589" s="1">
        <v>-2.746</v>
      </c>
      <c r="I589" s="1">
        <v>42.771000000000001</v>
      </c>
      <c r="J589" s="1">
        <v>-4.3319999999999999</v>
      </c>
      <c r="K589" s="1">
        <v>-6.3730000000000002</v>
      </c>
    </row>
    <row r="590" spans="1:11" x14ac:dyDescent="0.35">
      <c r="A590" s="1">
        <v>6</v>
      </c>
      <c r="B590" s="1">
        <v>7</v>
      </c>
      <c r="D590" s="1">
        <v>3</v>
      </c>
      <c r="E590" s="1" t="s">
        <v>9</v>
      </c>
      <c r="F590" s="1">
        <v>-2.641</v>
      </c>
      <c r="G590" s="1">
        <v>-1.6970000000000001</v>
      </c>
      <c r="H590" s="1">
        <v>-8.1709999999999994</v>
      </c>
      <c r="I590" s="1">
        <v>101.274</v>
      </c>
      <c r="J590" s="1">
        <v>-9.5470000000000006</v>
      </c>
      <c r="K590" s="1">
        <v>-14.045</v>
      </c>
    </row>
    <row r="591" spans="1:11" x14ac:dyDescent="0.35">
      <c r="A591" s="1">
        <v>6</v>
      </c>
      <c r="B591" s="1">
        <v>7</v>
      </c>
      <c r="D591" s="1">
        <v>3</v>
      </c>
      <c r="E591" s="1" t="s">
        <v>10</v>
      </c>
      <c r="F591" s="1">
        <v>3.0569999999999999</v>
      </c>
      <c r="G591" s="1">
        <v>1.946</v>
      </c>
      <c r="H591" s="1">
        <v>6.0090000000000003</v>
      </c>
      <c r="I591" s="1">
        <v>-79.325000000000003</v>
      </c>
      <c r="J591" s="1">
        <v>7.6479999999999997</v>
      </c>
      <c r="K591" s="1">
        <v>11.252000000000001</v>
      </c>
    </row>
    <row r="592" spans="1:11" x14ac:dyDescent="0.35">
      <c r="A592" s="1">
        <v>6</v>
      </c>
      <c r="B592" s="1">
        <v>7</v>
      </c>
      <c r="D592" s="1">
        <v>3</v>
      </c>
      <c r="E592" s="1" t="s">
        <v>11</v>
      </c>
      <c r="F592" s="1">
        <v>-1.7809999999999999</v>
      </c>
      <c r="G592" s="1">
        <v>-1.1379999999999999</v>
      </c>
      <c r="H592" s="1">
        <v>-4.4029999999999996</v>
      </c>
      <c r="I592" s="1">
        <v>56.244</v>
      </c>
      <c r="J592" s="1">
        <v>-5.3730000000000002</v>
      </c>
      <c r="K592" s="1">
        <v>-7.9050000000000002</v>
      </c>
    </row>
    <row r="593" spans="1:11" x14ac:dyDescent="0.35">
      <c r="A593" s="1">
        <v>6</v>
      </c>
      <c r="B593" s="1">
        <v>7</v>
      </c>
      <c r="D593" s="1">
        <v>3</v>
      </c>
      <c r="E593" s="1" t="s">
        <v>12</v>
      </c>
      <c r="F593" s="1">
        <v>-392.803</v>
      </c>
      <c r="G593" s="1">
        <v>-249.869</v>
      </c>
      <c r="H593" s="1">
        <v>-6.4219999999999997</v>
      </c>
      <c r="I593" s="1">
        <v>94.584000000000003</v>
      </c>
      <c r="J593" s="1">
        <v>-9.4659999999999993</v>
      </c>
      <c r="K593" s="1">
        <v>-13.926</v>
      </c>
    </row>
    <row r="594" spans="1:11" x14ac:dyDescent="0.35">
      <c r="A594" s="1">
        <v>6</v>
      </c>
      <c r="B594" s="1">
        <v>7</v>
      </c>
      <c r="D594" s="1">
        <v>2</v>
      </c>
      <c r="E594" s="1" t="s">
        <v>9</v>
      </c>
      <c r="F594" s="1">
        <v>-2.35</v>
      </c>
      <c r="G594" s="1">
        <v>-1.5289999999999999</v>
      </c>
      <c r="H594" s="1">
        <v>-9.0950000000000006</v>
      </c>
      <c r="I594" s="1">
        <v>109.913</v>
      </c>
      <c r="J594" s="1">
        <v>-10.125999999999999</v>
      </c>
      <c r="K594" s="1">
        <v>-14.898</v>
      </c>
    </row>
    <row r="595" spans="1:11" x14ac:dyDescent="0.35">
      <c r="A595" s="1">
        <v>6</v>
      </c>
      <c r="B595" s="1">
        <v>7</v>
      </c>
      <c r="D595" s="1">
        <v>2</v>
      </c>
      <c r="E595" s="1" t="s">
        <v>10</v>
      </c>
      <c r="F595" s="1">
        <v>3.29</v>
      </c>
      <c r="G595" s="1">
        <v>2.11</v>
      </c>
      <c r="H595" s="1">
        <v>6.9720000000000004</v>
      </c>
      <c r="I595" s="1">
        <v>-98.242000000000004</v>
      </c>
      <c r="J595" s="1">
        <v>9.6519999999999992</v>
      </c>
      <c r="K595" s="1">
        <v>14.2</v>
      </c>
    </row>
    <row r="596" spans="1:11" x14ac:dyDescent="0.35">
      <c r="A596" s="1">
        <v>6</v>
      </c>
      <c r="B596" s="1">
        <v>7</v>
      </c>
      <c r="D596" s="1">
        <v>2</v>
      </c>
      <c r="E596" s="1" t="s">
        <v>11</v>
      </c>
      <c r="F596" s="1">
        <v>-1.762</v>
      </c>
      <c r="G596" s="1">
        <v>-1.137</v>
      </c>
      <c r="H596" s="1">
        <v>-4.9740000000000002</v>
      </c>
      <c r="I596" s="1">
        <v>64.88</v>
      </c>
      <c r="J596" s="1">
        <v>-6.181</v>
      </c>
      <c r="K596" s="1">
        <v>-9.093</v>
      </c>
    </row>
    <row r="597" spans="1:11" x14ac:dyDescent="0.35">
      <c r="A597" s="1">
        <v>6</v>
      </c>
      <c r="B597" s="1">
        <v>7</v>
      </c>
      <c r="D597" s="1">
        <v>2</v>
      </c>
      <c r="E597" s="1" t="s">
        <v>12</v>
      </c>
      <c r="F597" s="1">
        <v>-534.28899999999999</v>
      </c>
      <c r="G597" s="1">
        <v>-341.18400000000003</v>
      </c>
      <c r="H597" s="1">
        <v>-11.627000000000001</v>
      </c>
      <c r="I597" s="1">
        <v>161.86500000000001</v>
      </c>
      <c r="J597" s="1">
        <v>-15.964</v>
      </c>
      <c r="K597" s="1">
        <v>-23.486000000000001</v>
      </c>
    </row>
    <row r="598" spans="1:11" x14ac:dyDescent="0.35">
      <c r="A598" s="1">
        <v>6</v>
      </c>
      <c r="B598" s="1">
        <v>7</v>
      </c>
      <c r="D598" s="1">
        <v>1</v>
      </c>
      <c r="E598" s="1" t="s">
        <v>9</v>
      </c>
      <c r="F598" s="1">
        <v>-1.1000000000000001</v>
      </c>
      <c r="G598" s="1">
        <v>-0.745</v>
      </c>
      <c r="H598" s="1">
        <v>-12.141999999999999</v>
      </c>
      <c r="I598" s="1">
        <v>111.593</v>
      </c>
      <c r="J598" s="1">
        <v>-9.141</v>
      </c>
      <c r="K598" s="1">
        <v>-13.448</v>
      </c>
    </row>
    <row r="599" spans="1:11" x14ac:dyDescent="0.35">
      <c r="A599" s="1">
        <v>6</v>
      </c>
      <c r="B599" s="1">
        <v>7</v>
      </c>
      <c r="D599" s="1">
        <v>1</v>
      </c>
      <c r="E599" s="1" t="s">
        <v>10</v>
      </c>
      <c r="F599" s="1">
        <v>1.1060000000000001</v>
      </c>
      <c r="G599" s="1">
        <v>0.73299999999999998</v>
      </c>
      <c r="H599" s="1">
        <v>22.765999999999998</v>
      </c>
      <c r="I599" s="1">
        <v>-232.37799999999999</v>
      </c>
      <c r="J599" s="1">
        <v>20.149000000000001</v>
      </c>
      <c r="K599" s="1">
        <v>29.643999999999998</v>
      </c>
    </row>
    <row r="600" spans="1:11" x14ac:dyDescent="0.35">
      <c r="A600" s="1">
        <v>6</v>
      </c>
      <c r="B600" s="1">
        <v>7</v>
      </c>
      <c r="D600" s="1">
        <v>1</v>
      </c>
      <c r="E600" s="1" t="s">
        <v>11</v>
      </c>
      <c r="F600" s="1">
        <v>-0.61299999999999999</v>
      </c>
      <c r="G600" s="1">
        <v>-0.41099999999999998</v>
      </c>
      <c r="H600" s="1">
        <v>-9.6869999999999994</v>
      </c>
      <c r="I600" s="1">
        <v>95.492999999999995</v>
      </c>
      <c r="J600" s="1">
        <v>-8.1359999999999992</v>
      </c>
      <c r="K600" s="1">
        <v>-11.97</v>
      </c>
    </row>
    <row r="601" spans="1:11" x14ac:dyDescent="0.35">
      <c r="A601" s="1">
        <v>6</v>
      </c>
      <c r="B601" s="1">
        <v>7</v>
      </c>
      <c r="D601" s="1">
        <v>1</v>
      </c>
      <c r="E601" s="1" t="s">
        <v>12</v>
      </c>
      <c r="F601" s="1">
        <v>-675.12300000000005</v>
      </c>
      <c r="G601" s="1">
        <v>-432.08300000000003</v>
      </c>
      <c r="H601" s="1">
        <v>-18.222000000000001</v>
      </c>
      <c r="I601" s="1">
        <v>237.429</v>
      </c>
      <c r="J601" s="1">
        <v>-22.899000000000001</v>
      </c>
      <c r="K601" s="1">
        <v>-33.69</v>
      </c>
    </row>
    <row r="602" spans="1:11" x14ac:dyDescent="0.35">
      <c r="A602" s="1">
        <v>6</v>
      </c>
      <c r="B602" s="1">
        <v>4</v>
      </c>
      <c r="D602" s="1">
        <v>5</v>
      </c>
      <c r="E602" s="1" t="s">
        <v>9</v>
      </c>
      <c r="F602" s="1">
        <v>9.4260000000000002</v>
      </c>
      <c r="G602" s="1">
        <v>6.016</v>
      </c>
      <c r="H602" s="1">
        <v>-3.8319999999999999</v>
      </c>
      <c r="I602" s="1">
        <v>58.896000000000001</v>
      </c>
      <c r="J602" s="1">
        <v>-5.976</v>
      </c>
      <c r="K602" s="1">
        <v>-8.7910000000000004</v>
      </c>
    </row>
    <row r="603" spans="1:11" x14ac:dyDescent="0.35">
      <c r="A603" s="1">
        <v>6</v>
      </c>
      <c r="B603" s="1">
        <v>4</v>
      </c>
      <c r="D603" s="1">
        <v>5</v>
      </c>
      <c r="E603" s="1" t="s">
        <v>10</v>
      </c>
      <c r="F603" s="1">
        <v>-9.3239999999999998</v>
      </c>
      <c r="G603" s="1">
        <v>-5.899</v>
      </c>
      <c r="H603" s="1">
        <v>3.407</v>
      </c>
      <c r="I603" s="1">
        <v>-44.777000000000001</v>
      </c>
      <c r="J603" s="1">
        <v>4.4039999999999999</v>
      </c>
      <c r="K603" s="1">
        <v>6.4790000000000001</v>
      </c>
    </row>
    <row r="604" spans="1:11" x14ac:dyDescent="0.35">
      <c r="A604" s="1">
        <v>6</v>
      </c>
      <c r="B604" s="1">
        <v>4</v>
      </c>
      <c r="D604" s="1">
        <v>5</v>
      </c>
      <c r="E604" s="1" t="s">
        <v>11</v>
      </c>
      <c r="F604" s="1">
        <v>5.859</v>
      </c>
      <c r="G604" s="1">
        <v>3.7240000000000002</v>
      </c>
      <c r="H604" s="1">
        <v>-2.2080000000000002</v>
      </c>
      <c r="I604" s="1">
        <v>32.228999999999999</v>
      </c>
      <c r="J604" s="1">
        <v>-3.2429999999999999</v>
      </c>
      <c r="K604" s="1">
        <v>-4.7720000000000002</v>
      </c>
    </row>
    <row r="605" spans="1:11" x14ac:dyDescent="0.35">
      <c r="A605" s="1">
        <v>6</v>
      </c>
      <c r="B605" s="1">
        <v>4</v>
      </c>
      <c r="D605" s="1">
        <v>5</v>
      </c>
      <c r="E605" s="1" t="s">
        <v>12</v>
      </c>
      <c r="F605" s="1">
        <v>-105.208</v>
      </c>
      <c r="G605" s="1">
        <v>-64.218000000000004</v>
      </c>
      <c r="H605" s="1">
        <v>-0.14299999999999999</v>
      </c>
      <c r="I605" s="1">
        <v>-1.508</v>
      </c>
      <c r="J605" s="1">
        <v>0.13700000000000001</v>
      </c>
      <c r="K605" s="1">
        <v>0.20100000000000001</v>
      </c>
    </row>
    <row r="606" spans="1:11" x14ac:dyDescent="0.35">
      <c r="A606" s="1">
        <v>6</v>
      </c>
      <c r="B606" s="1">
        <v>4</v>
      </c>
      <c r="D606" s="1">
        <v>4</v>
      </c>
      <c r="E606" s="1" t="s">
        <v>9</v>
      </c>
      <c r="F606" s="1">
        <v>8.5920000000000005</v>
      </c>
      <c r="G606" s="1">
        <v>5.5190000000000001</v>
      </c>
      <c r="H606" s="1">
        <v>-8.2919999999999998</v>
      </c>
      <c r="I606" s="1">
        <v>111.71899999999999</v>
      </c>
      <c r="J606" s="1">
        <v>-10.881</v>
      </c>
      <c r="K606" s="1">
        <v>-16.007000000000001</v>
      </c>
    </row>
    <row r="607" spans="1:11" x14ac:dyDescent="0.35">
      <c r="A607" s="1">
        <v>6</v>
      </c>
      <c r="B607" s="1">
        <v>4</v>
      </c>
      <c r="D607" s="1">
        <v>4</v>
      </c>
      <c r="E607" s="1" t="s">
        <v>10</v>
      </c>
      <c r="F607" s="1">
        <v>-7.9210000000000003</v>
      </c>
      <c r="G607" s="1">
        <v>-5.0910000000000002</v>
      </c>
      <c r="H607" s="1">
        <v>6.0679999999999996</v>
      </c>
      <c r="I607" s="1">
        <v>-86.798000000000002</v>
      </c>
      <c r="J607" s="1">
        <v>8.5609999999999999</v>
      </c>
      <c r="K607" s="1">
        <v>12.595000000000001</v>
      </c>
    </row>
    <row r="608" spans="1:11" x14ac:dyDescent="0.35">
      <c r="A608" s="1">
        <v>6</v>
      </c>
      <c r="B608" s="1">
        <v>4</v>
      </c>
      <c r="D608" s="1">
        <v>4</v>
      </c>
      <c r="E608" s="1" t="s">
        <v>11</v>
      </c>
      <c r="F608" s="1">
        <v>5.16</v>
      </c>
      <c r="G608" s="1">
        <v>3.3149999999999999</v>
      </c>
      <c r="H608" s="1">
        <v>-4.4589999999999996</v>
      </c>
      <c r="I608" s="1">
        <v>61.912999999999997</v>
      </c>
      <c r="J608" s="1">
        <v>-6.0759999999999996</v>
      </c>
      <c r="K608" s="1">
        <v>-8.9380000000000006</v>
      </c>
    </row>
    <row r="609" spans="1:11" x14ac:dyDescent="0.35">
      <c r="A609" s="1">
        <v>6</v>
      </c>
      <c r="B609" s="1">
        <v>4</v>
      </c>
      <c r="D609" s="1">
        <v>4</v>
      </c>
      <c r="E609" s="1" t="s">
        <v>12</v>
      </c>
      <c r="F609" s="1">
        <v>-238.00299999999999</v>
      </c>
      <c r="G609" s="1">
        <v>-150.09800000000001</v>
      </c>
      <c r="H609" s="1">
        <v>0.40500000000000003</v>
      </c>
      <c r="I609" s="1">
        <v>-6.1970000000000001</v>
      </c>
      <c r="J609" s="1">
        <v>0.623</v>
      </c>
      <c r="K609" s="1">
        <v>0.91700000000000004</v>
      </c>
    </row>
    <row r="610" spans="1:11" x14ac:dyDescent="0.35">
      <c r="A610" s="1">
        <v>6</v>
      </c>
      <c r="B610" s="1">
        <v>4</v>
      </c>
      <c r="D610" s="1">
        <v>3</v>
      </c>
      <c r="E610" s="1" t="s">
        <v>9</v>
      </c>
      <c r="F610" s="1">
        <v>6.9089999999999998</v>
      </c>
      <c r="G610" s="1">
        <v>4.468</v>
      </c>
      <c r="H610" s="1">
        <v>-11.561</v>
      </c>
      <c r="I610" s="1">
        <v>146.452</v>
      </c>
      <c r="J610" s="1">
        <v>-13.943</v>
      </c>
      <c r="K610" s="1">
        <v>-20.512</v>
      </c>
    </row>
    <row r="611" spans="1:11" x14ac:dyDescent="0.35">
      <c r="A611" s="1">
        <v>6</v>
      </c>
      <c r="B611" s="1">
        <v>4</v>
      </c>
      <c r="D611" s="1">
        <v>3</v>
      </c>
      <c r="E611" s="1" t="s">
        <v>10</v>
      </c>
      <c r="F611" s="1">
        <v>-5.9589999999999996</v>
      </c>
      <c r="G611" s="1">
        <v>-3.867</v>
      </c>
      <c r="H611" s="1">
        <v>9.657</v>
      </c>
      <c r="I611" s="1">
        <v>-127.532</v>
      </c>
      <c r="J611" s="1">
        <v>12.331</v>
      </c>
      <c r="K611" s="1">
        <v>18.141999999999999</v>
      </c>
    </row>
    <row r="612" spans="1:11" x14ac:dyDescent="0.35">
      <c r="A612" s="1">
        <v>6</v>
      </c>
      <c r="B612" s="1">
        <v>4</v>
      </c>
      <c r="D612" s="1">
        <v>3</v>
      </c>
      <c r="E612" s="1" t="s">
        <v>11</v>
      </c>
      <c r="F612" s="1">
        <v>4.0209999999999999</v>
      </c>
      <c r="G612" s="1">
        <v>2.605</v>
      </c>
      <c r="H612" s="1">
        <v>-6.6180000000000003</v>
      </c>
      <c r="I612" s="1">
        <v>85.533000000000001</v>
      </c>
      <c r="J612" s="1">
        <v>-8.2100000000000009</v>
      </c>
      <c r="K612" s="1">
        <v>-12.079000000000001</v>
      </c>
    </row>
    <row r="613" spans="1:11" x14ac:dyDescent="0.35">
      <c r="A613" s="1">
        <v>6</v>
      </c>
      <c r="B613" s="1">
        <v>4</v>
      </c>
      <c r="D613" s="1">
        <v>3</v>
      </c>
      <c r="E613" s="1" t="s">
        <v>12</v>
      </c>
      <c r="F613" s="1">
        <v>-372.81700000000001</v>
      </c>
      <c r="G613" s="1">
        <v>-237.20599999999999</v>
      </c>
      <c r="H613" s="1">
        <v>0.97399999999999998</v>
      </c>
      <c r="I613" s="1">
        <v>-14.647</v>
      </c>
      <c r="J613" s="1">
        <v>1.4710000000000001</v>
      </c>
      <c r="K613" s="1">
        <v>2.1640000000000001</v>
      </c>
    </row>
    <row r="614" spans="1:11" x14ac:dyDescent="0.35">
      <c r="A614" s="1">
        <v>6</v>
      </c>
      <c r="B614" s="1">
        <v>4</v>
      </c>
      <c r="D614" s="1">
        <v>2</v>
      </c>
      <c r="E614" s="1" t="s">
        <v>9</v>
      </c>
      <c r="F614" s="1">
        <v>5.2359999999999998</v>
      </c>
      <c r="G614" s="1">
        <v>3.3610000000000002</v>
      </c>
      <c r="H614" s="1">
        <v>-13.916</v>
      </c>
      <c r="I614" s="1">
        <v>168.613</v>
      </c>
      <c r="J614" s="1">
        <v>-15.632999999999999</v>
      </c>
      <c r="K614" s="1">
        <v>-23</v>
      </c>
    </row>
    <row r="615" spans="1:11" x14ac:dyDescent="0.35">
      <c r="A615" s="1">
        <v>6</v>
      </c>
      <c r="B615" s="1">
        <v>4</v>
      </c>
      <c r="D615" s="1">
        <v>2</v>
      </c>
      <c r="E615" s="1" t="s">
        <v>10</v>
      </c>
      <c r="F615" s="1">
        <v>-3.4020000000000001</v>
      </c>
      <c r="G615" s="1">
        <v>-2.2080000000000002</v>
      </c>
      <c r="H615" s="1">
        <v>12.548999999999999</v>
      </c>
      <c r="I615" s="1">
        <v>-163.952</v>
      </c>
      <c r="J615" s="1">
        <v>15.695</v>
      </c>
      <c r="K615" s="1">
        <v>23.091000000000001</v>
      </c>
    </row>
    <row r="616" spans="1:11" x14ac:dyDescent="0.35">
      <c r="A616" s="1">
        <v>6</v>
      </c>
      <c r="B616" s="1">
        <v>4</v>
      </c>
      <c r="D616" s="1">
        <v>2</v>
      </c>
      <c r="E616" s="1" t="s">
        <v>11</v>
      </c>
      <c r="F616" s="1">
        <v>2.6989999999999998</v>
      </c>
      <c r="G616" s="1">
        <v>1.74</v>
      </c>
      <c r="H616" s="1">
        <v>-8.2550000000000008</v>
      </c>
      <c r="I616" s="1">
        <v>103.861</v>
      </c>
      <c r="J616" s="1">
        <v>-9.7899999999999991</v>
      </c>
      <c r="K616" s="1">
        <v>-14.403</v>
      </c>
    </row>
    <row r="617" spans="1:11" x14ac:dyDescent="0.35">
      <c r="A617" s="1">
        <v>6</v>
      </c>
      <c r="B617" s="1">
        <v>4</v>
      </c>
      <c r="D617" s="1">
        <v>2</v>
      </c>
      <c r="E617" s="1" t="s">
        <v>12</v>
      </c>
      <c r="F617" s="1">
        <v>-509.74299999999999</v>
      </c>
      <c r="G617" s="1">
        <v>-325.65699999999998</v>
      </c>
      <c r="H617" s="1">
        <v>1.7829999999999999</v>
      </c>
      <c r="I617" s="1">
        <v>-25.527000000000001</v>
      </c>
      <c r="J617" s="1">
        <v>2.54</v>
      </c>
      <c r="K617" s="1">
        <v>3.7370000000000001</v>
      </c>
    </row>
    <row r="618" spans="1:11" x14ac:dyDescent="0.35">
      <c r="A618" s="1">
        <v>6</v>
      </c>
      <c r="B618" s="1">
        <v>4</v>
      </c>
      <c r="D618" s="1">
        <v>1</v>
      </c>
      <c r="E618" s="1" t="s">
        <v>9</v>
      </c>
      <c r="F618" s="1">
        <v>2.335</v>
      </c>
      <c r="G618" s="1">
        <v>1.4750000000000001</v>
      </c>
      <c r="H618" s="1">
        <v>-16.038</v>
      </c>
      <c r="I618" s="1">
        <v>154.84700000000001</v>
      </c>
      <c r="J618" s="1">
        <v>-13.04</v>
      </c>
      <c r="K618" s="1">
        <v>-19.184000000000001</v>
      </c>
    </row>
    <row r="619" spans="1:11" x14ac:dyDescent="0.35">
      <c r="A619" s="1">
        <v>6</v>
      </c>
      <c r="B619" s="1">
        <v>4</v>
      </c>
      <c r="D619" s="1">
        <v>1</v>
      </c>
      <c r="E619" s="1" t="s">
        <v>10</v>
      </c>
      <c r="F619" s="1">
        <v>-0.61199999999999999</v>
      </c>
      <c r="G619" s="1">
        <v>-0.378</v>
      </c>
      <c r="H619" s="1">
        <v>24.731000000000002</v>
      </c>
      <c r="I619" s="1">
        <v>-254.096</v>
      </c>
      <c r="J619" s="1">
        <v>22.099</v>
      </c>
      <c r="K619" s="1">
        <v>32.512</v>
      </c>
    </row>
    <row r="620" spans="1:11" x14ac:dyDescent="0.35">
      <c r="A620" s="1">
        <v>6</v>
      </c>
      <c r="B620" s="1">
        <v>4</v>
      </c>
      <c r="D620" s="1">
        <v>1</v>
      </c>
      <c r="E620" s="1" t="s">
        <v>11</v>
      </c>
      <c r="F620" s="1">
        <v>0.81899999999999995</v>
      </c>
      <c r="G620" s="1">
        <v>0.51500000000000001</v>
      </c>
      <c r="H620" s="1">
        <v>-11.32</v>
      </c>
      <c r="I620" s="1">
        <v>113.571</v>
      </c>
      <c r="J620" s="1">
        <v>-9.7609999999999992</v>
      </c>
      <c r="K620" s="1">
        <v>-14.36</v>
      </c>
    </row>
    <row r="621" spans="1:11" x14ac:dyDescent="0.35">
      <c r="A621" s="1">
        <v>6</v>
      </c>
      <c r="B621" s="1">
        <v>4</v>
      </c>
      <c r="D621" s="1">
        <v>1</v>
      </c>
      <c r="E621" s="1" t="s">
        <v>12</v>
      </c>
      <c r="F621" s="1">
        <v>-651.24199999999996</v>
      </c>
      <c r="G621" s="1">
        <v>-417.03800000000001</v>
      </c>
      <c r="H621" s="1">
        <v>3.3650000000000002</v>
      </c>
      <c r="I621" s="1">
        <v>-43.277999999999999</v>
      </c>
      <c r="J621" s="1">
        <v>4.1539999999999999</v>
      </c>
      <c r="K621" s="1">
        <v>6.1120000000000001</v>
      </c>
    </row>
    <row r="622" spans="1:11" x14ac:dyDescent="0.35">
      <c r="A622" s="1">
        <v>6</v>
      </c>
      <c r="B622" s="1">
        <v>1</v>
      </c>
      <c r="D622" s="1">
        <v>5</v>
      </c>
      <c r="E622" s="1" t="s">
        <v>9</v>
      </c>
      <c r="F622" s="1">
        <v>21.352</v>
      </c>
      <c r="G622" s="1">
        <v>13.348000000000001</v>
      </c>
      <c r="H622" s="1">
        <v>-1.4450000000000001</v>
      </c>
      <c r="I622" s="1">
        <v>22.404</v>
      </c>
      <c r="J622" s="1">
        <v>-2.2749999999999999</v>
      </c>
      <c r="K622" s="1">
        <v>-3.347</v>
      </c>
    </row>
    <row r="623" spans="1:11" x14ac:dyDescent="0.35">
      <c r="A623" s="1">
        <v>6</v>
      </c>
      <c r="B623" s="1">
        <v>1</v>
      </c>
      <c r="D623" s="1">
        <v>5</v>
      </c>
      <c r="E623" s="1" t="s">
        <v>10</v>
      </c>
      <c r="F623" s="1">
        <v>-19.113</v>
      </c>
      <c r="G623" s="1">
        <v>-12.116</v>
      </c>
      <c r="H623" s="1">
        <v>1.363</v>
      </c>
      <c r="I623" s="1">
        <v>-20.91</v>
      </c>
      <c r="J623" s="1">
        <v>2.12</v>
      </c>
      <c r="K623" s="1">
        <v>3.1190000000000002</v>
      </c>
    </row>
    <row r="624" spans="1:11" x14ac:dyDescent="0.35">
      <c r="A624" s="1">
        <v>6</v>
      </c>
      <c r="B624" s="1">
        <v>1</v>
      </c>
      <c r="D624" s="1">
        <v>5</v>
      </c>
      <c r="E624" s="1" t="s">
        <v>11</v>
      </c>
      <c r="F624" s="1">
        <v>12.645</v>
      </c>
      <c r="G624" s="1">
        <v>7.9580000000000002</v>
      </c>
      <c r="H624" s="1">
        <v>-0.877</v>
      </c>
      <c r="I624" s="1">
        <v>13.534000000000001</v>
      </c>
      <c r="J624" s="1">
        <v>-1.373</v>
      </c>
      <c r="K624" s="1">
        <v>-2.0209999999999999</v>
      </c>
    </row>
    <row r="625" spans="1:11" x14ac:dyDescent="0.35">
      <c r="A625" s="1">
        <v>6</v>
      </c>
      <c r="B625" s="1">
        <v>1</v>
      </c>
      <c r="D625" s="1">
        <v>5</v>
      </c>
      <c r="E625" s="1" t="s">
        <v>12</v>
      </c>
      <c r="F625" s="1">
        <v>-48.512999999999998</v>
      </c>
      <c r="G625" s="1">
        <v>-29.869</v>
      </c>
      <c r="H625" s="1">
        <v>0.91300000000000003</v>
      </c>
      <c r="I625" s="1">
        <v>-14.125999999999999</v>
      </c>
      <c r="J625" s="1">
        <v>1.4339999999999999</v>
      </c>
      <c r="K625" s="1">
        <v>2.11</v>
      </c>
    </row>
    <row r="626" spans="1:11" x14ac:dyDescent="0.35">
      <c r="A626" s="1">
        <v>6</v>
      </c>
      <c r="B626" s="1">
        <v>1</v>
      </c>
      <c r="D626" s="1">
        <v>4</v>
      </c>
      <c r="E626" s="1" t="s">
        <v>9</v>
      </c>
      <c r="F626" s="1">
        <v>16.734000000000002</v>
      </c>
      <c r="G626" s="1">
        <v>10.802</v>
      </c>
      <c r="H626" s="1">
        <v>-2.6709999999999998</v>
      </c>
      <c r="I626" s="1">
        <v>37.395000000000003</v>
      </c>
      <c r="J626" s="1">
        <v>-3.6850000000000001</v>
      </c>
      <c r="K626" s="1">
        <v>-5.4210000000000003</v>
      </c>
    </row>
    <row r="627" spans="1:11" x14ac:dyDescent="0.35">
      <c r="A627" s="1">
        <v>6</v>
      </c>
      <c r="B627" s="1">
        <v>1</v>
      </c>
      <c r="D627" s="1">
        <v>4</v>
      </c>
      <c r="E627" s="1" t="s">
        <v>10</v>
      </c>
      <c r="F627" s="1">
        <v>-16.587</v>
      </c>
      <c r="G627" s="1">
        <v>-10.69</v>
      </c>
      <c r="H627" s="1">
        <v>2.4860000000000002</v>
      </c>
      <c r="I627" s="1">
        <v>-35.387</v>
      </c>
      <c r="J627" s="1">
        <v>3.5009999999999999</v>
      </c>
      <c r="K627" s="1">
        <v>5.15</v>
      </c>
    </row>
    <row r="628" spans="1:11" x14ac:dyDescent="0.35">
      <c r="A628" s="1">
        <v>6</v>
      </c>
      <c r="B628" s="1">
        <v>1</v>
      </c>
      <c r="D628" s="1">
        <v>4</v>
      </c>
      <c r="E628" s="1" t="s">
        <v>11</v>
      </c>
      <c r="F628" s="1">
        <v>10.413</v>
      </c>
      <c r="G628" s="1">
        <v>6.7160000000000002</v>
      </c>
      <c r="H628" s="1">
        <v>-1.611</v>
      </c>
      <c r="I628" s="1">
        <v>22.742000000000001</v>
      </c>
      <c r="J628" s="1">
        <v>-2.246</v>
      </c>
      <c r="K628" s="1">
        <v>-3.3039999999999998</v>
      </c>
    </row>
    <row r="629" spans="1:11" x14ac:dyDescent="0.35">
      <c r="A629" s="1">
        <v>6</v>
      </c>
      <c r="B629" s="1">
        <v>1</v>
      </c>
      <c r="D629" s="1">
        <v>4</v>
      </c>
      <c r="E629" s="1" t="s">
        <v>12</v>
      </c>
      <c r="F629" s="1">
        <v>-115.887</v>
      </c>
      <c r="G629" s="1">
        <v>-73.248999999999995</v>
      </c>
      <c r="H629" s="1">
        <v>3.2440000000000002</v>
      </c>
      <c r="I629" s="1">
        <v>-50.091000000000001</v>
      </c>
      <c r="J629" s="1">
        <v>5.0670000000000002</v>
      </c>
      <c r="K629" s="1">
        <v>7.4550000000000001</v>
      </c>
    </row>
    <row r="630" spans="1:11" x14ac:dyDescent="0.35">
      <c r="A630" s="1">
        <v>6</v>
      </c>
      <c r="B630" s="1">
        <v>1</v>
      </c>
      <c r="D630" s="1">
        <v>3</v>
      </c>
      <c r="E630" s="1" t="s">
        <v>9</v>
      </c>
      <c r="F630" s="1">
        <v>15.881</v>
      </c>
      <c r="G630" s="1">
        <v>10.227</v>
      </c>
      <c r="H630" s="1">
        <v>-3.9350000000000001</v>
      </c>
      <c r="I630" s="1">
        <v>50.941000000000003</v>
      </c>
      <c r="J630" s="1">
        <v>-4.8949999999999996</v>
      </c>
      <c r="K630" s="1">
        <v>-7.202</v>
      </c>
    </row>
    <row r="631" spans="1:11" x14ac:dyDescent="0.35">
      <c r="A631" s="1">
        <v>6</v>
      </c>
      <c r="B631" s="1">
        <v>1</v>
      </c>
      <c r="D631" s="1">
        <v>3</v>
      </c>
      <c r="E631" s="1" t="s">
        <v>10</v>
      </c>
      <c r="F631" s="1">
        <v>-15.21</v>
      </c>
      <c r="G631" s="1">
        <v>-9.8030000000000008</v>
      </c>
      <c r="H631" s="1">
        <v>3.76</v>
      </c>
      <c r="I631" s="1">
        <v>-49.331000000000003</v>
      </c>
      <c r="J631" s="1">
        <v>4.7640000000000002</v>
      </c>
      <c r="K631" s="1">
        <v>7.0090000000000003</v>
      </c>
    </row>
    <row r="632" spans="1:11" x14ac:dyDescent="0.35">
      <c r="A632" s="1">
        <v>6</v>
      </c>
      <c r="B632" s="1">
        <v>1</v>
      </c>
      <c r="D632" s="1">
        <v>3</v>
      </c>
      <c r="E632" s="1" t="s">
        <v>11</v>
      </c>
      <c r="F632" s="1">
        <v>9.7159999999999993</v>
      </c>
      <c r="G632" s="1">
        <v>6.2590000000000003</v>
      </c>
      <c r="H632" s="1">
        <v>-2.4039999999999999</v>
      </c>
      <c r="I632" s="1">
        <v>31.332999999999998</v>
      </c>
      <c r="J632" s="1">
        <v>-3.0190000000000001</v>
      </c>
      <c r="K632" s="1">
        <v>-4.4409999999999998</v>
      </c>
    </row>
    <row r="633" spans="1:11" x14ac:dyDescent="0.35">
      <c r="A633" s="1">
        <v>6</v>
      </c>
      <c r="B633" s="1">
        <v>1</v>
      </c>
      <c r="D633" s="1">
        <v>3</v>
      </c>
      <c r="E633" s="1" t="s">
        <v>12</v>
      </c>
      <c r="F633" s="1">
        <v>-181.364</v>
      </c>
      <c r="G633" s="1">
        <v>-115.488</v>
      </c>
      <c r="H633" s="1">
        <v>7.0659999999999998</v>
      </c>
      <c r="I633" s="1">
        <v>-103.477</v>
      </c>
      <c r="J633" s="1">
        <v>10.343999999999999</v>
      </c>
      <c r="K633" s="1">
        <v>15.218</v>
      </c>
    </row>
    <row r="634" spans="1:11" x14ac:dyDescent="0.35">
      <c r="A634" s="1">
        <v>6</v>
      </c>
      <c r="B634" s="1">
        <v>1</v>
      </c>
      <c r="D634" s="1">
        <v>2</v>
      </c>
      <c r="E634" s="1" t="s">
        <v>9</v>
      </c>
      <c r="F634" s="1">
        <v>14.585000000000001</v>
      </c>
      <c r="G634" s="1">
        <v>9.4</v>
      </c>
      <c r="H634" s="1">
        <v>-5.0129999999999999</v>
      </c>
      <c r="I634" s="1">
        <v>60.857999999999997</v>
      </c>
      <c r="J634" s="1">
        <v>-5.673</v>
      </c>
      <c r="K634" s="1">
        <v>-8.3460000000000001</v>
      </c>
    </row>
    <row r="635" spans="1:11" x14ac:dyDescent="0.35">
      <c r="A635" s="1">
        <v>6</v>
      </c>
      <c r="B635" s="1">
        <v>1</v>
      </c>
      <c r="D635" s="1">
        <v>2</v>
      </c>
      <c r="E635" s="1" t="s">
        <v>10</v>
      </c>
      <c r="F635" s="1">
        <v>-14.253</v>
      </c>
      <c r="G635" s="1">
        <v>-9.1920000000000002</v>
      </c>
      <c r="H635" s="1">
        <v>5.0419999999999998</v>
      </c>
      <c r="I635" s="1">
        <v>-62.067999999999998</v>
      </c>
      <c r="J635" s="1">
        <v>5.8220000000000001</v>
      </c>
      <c r="K635" s="1">
        <v>8.5649999999999995</v>
      </c>
    </row>
    <row r="636" spans="1:11" x14ac:dyDescent="0.35">
      <c r="A636" s="1">
        <v>6</v>
      </c>
      <c r="B636" s="1">
        <v>1</v>
      </c>
      <c r="D636" s="1">
        <v>2</v>
      </c>
      <c r="E636" s="1" t="s">
        <v>11</v>
      </c>
      <c r="F636" s="1">
        <v>9.0120000000000005</v>
      </c>
      <c r="G636" s="1">
        <v>5.81</v>
      </c>
      <c r="H636" s="1">
        <v>-3.1419999999999999</v>
      </c>
      <c r="I636" s="1">
        <v>38.414000000000001</v>
      </c>
      <c r="J636" s="1">
        <v>-3.5920000000000001</v>
      </c>
      <c r="K636" s="1">
        <v>-5.2850000000000001</v>
      </c>
    </row>
    <row r="637" spans="1:11" x14ac:dyDescent="0.35">
      <c r="A637" s="1">
        <v>6</v>
      </c>
      <c r="B637" s="1">
        <v>1</v>
      </c>
      <c r="D637" s="1">
        <v>2</v>
      </c>
      <c r="E637" s="1" t="s">
        <v>12</v>
      </c>
      <c r="F637" s="1">
        <v>-244.93600000000001</v>
      </c>
      <c r="G637" s="1">
        <v>-156.51</v>
      </c>
      <c r="H637" s="1">
        <v>12.346</v>
      </c>
      <c r="I637" s="1">
        <v>-171.43899999999999</v>
      </c>
      <c r="J637" s="1">
        <v>16.893999999999998</v>
      </c>
      <c r="K637" s="1">
        <v>24.855</v>
      </c>
    </row>
    <row r="638" spans="1:11" x14ac:dyDescent="0.35">
      <c r="A638" s="1">
        <v>6</v>
      </c>
      <c r="B638" s="1">
        <v>1</v>
      </c>
      <c r="D638" s="1">
        <v>1</v>
      </c>
      <c r="E638" s="1" t="s">
        <v>9</v>
      </c>
      <c r="F638" s="1">
        <v>8.5069999999999997</v>
      </c>
      <c r="G638" s="1">
        <v>5.48</v>
      </c>
      <c r="H638" s="1">
        <v>-4.7450000000000001</v>
      </c>
      <c r="I638" s="1">
        <v>48.606999999999999</v>
      </c>
      <c r="J638" s="1">
        <v>-4.218</v>
      </c>
      <c r="K638" s="1">
        <v>-6.2060000000000004</v>
      </c>
    </row>
    <row r="639" spans="1:11" x14ac:dyDescent="0.35">
      <c r="A639" s="1">
        <v>6</v>
      </c>
      <c r="B639" s="1">
        <v>1</v>
      </c>
      <c r="D639" s="1">
        <v>1</v>
      </c>
      <c r="E639" s="1" t="s">
        <v>10</v>
      </c>
      <c r="F639" s="1">
        <v>-4.1520000000000001</v>
      </c>
      <c r="G639" s="1">
        <v>-2.6739999999999999</v>
      </c>
      <c r="H639" s="1">
        <v>5.4450000000000003</v>
      </c>
      <c r="I639" s="1">
        <v>-56.768999999999998</v>
      </c>
      <c r="J639" s="1">
        <v>4.9710000000000001</v>
      </c>
      <c r="K639" s="1">
        <v>7.3129999999999997</v>
      </c>
    </row>
    <row r="640" spans="1:11" x14ac:dyDescent="0.35">
      <c r="A640" s="1">
        <v>6</v>
      </c>
      <c r="B640" s="1">
        <v>1</v>
      </c>
      <c r="D640" s="1">
        <v>1</v>
      </c>
      <c r="E640" s="1" t="s">
        <v>11</v>
      </c>
      <c r="F640" s="1">
        <v>3.516</v>
      </c>
      <c r="G640" s="1">
        <v>2.2650000000000001</v>
      </c>
      <c r="H640" s="1">
        <v>-2.831</v>
      </c>
      <c r="I640" s="1">
        <v>29.271000000000001</v>
      </c>
      <c r="J640" s="1">
        <v>-2.552</v>
      </c>
      <c r="K640" s="1">
        <v>-3.7549999999999999</v>
      </c>
    </row>
    <row r="641" spans="1:11" x14ac:dyDescent="0.35">
      <c r="A641" s="1">
        <v>6</v>
      </c>
      <c r="B641" s="1">
        <v>1</v>
      </c>
      <c r="D641" s="1">
        <v>1</v>
      </c>
      <c r="E641" s="1" t="s">
        <v>12</v>
      </c>
      <c r="F641" s="1">
        <v>-304.60399999999998</v>
      </c>
      <c r="G641" s="1">
        <v>-195.017</v>
      </c>
      <c r="H641" s="1">
        <v>18.399999999999999</v>
      </c>
      <c r="I641" s="1">
        <v>-241.40799999999999</v>
      </c>
      <c r="J641" s="1">
        <v>23.34</v>
      </c>
      <c r="K641" s="1">
        <v>34.338999999999999</v>
      </c>
    </row>
    <row r="642" spans="1:11" x14ac:dyDescent="0.35">
      <c r="A642" s="1">
        <v>7</v>
      </c>
      <c r="B642" s="1">
        <v>22</v>
      </c>
      <c r="D642" s="1">
        <v>5</v>
      </c>
      <c r="E642" s="1" t="s">
        <v>9</v>
      </c>
      <c r="F642" s="1">
        <v>-46.86</v>
      </c>
      <c r="G642" s="1">
        <v>-27.687999999999999</v>
      </c>
      <c r="H642" s="1">
        <v>-0.76300000000000001</v>
      </c>
      <c r="I642" s="1">
        <v>23.568000000000001</v>
      </c>
      <c r="J642" s="1">
        <v>-1.1539999999999999</v>
      </c>
      <c r="K642" s="1">
        <v>-1.6970000000000001</v>
      </c>
    </row>
    <row r="643" spans="1:11" x14ac:dyDescent="0.35">
      <c r="A643" s="1">
        <v>7</v>
      </c>
      <c r="B643" s="1">
        <v>22</v>
      </c>
      <c r="D643" s="1">
        <v>5</v>
      </c>
      <c r="E643" s="1" t="s">
        <v>10</v>
      </c>
      <c r="F643" s="1">
        <v>39.936</v>
      </c>
      <c r="G643" s="1">
        <v>23.748000000000001</v>
      </c>
      <c r="H643" s="1">
        <v>0.71499999999999997</v>
      </c>
      <c r="I643" s="1">
        <v>-21.722000000000001</v>
      </c>
      <c r="J643" s="1">
        <v>1.056</v>
      </c>
      <c r="K643" s="1">
        <v>1.554</v>
      </c>
    </row>
    <row r="644" spans="1:11" x14ac:dyDescent="0.35">
      <c r="A644" s="1">
        <v>7</v>
      </c>
      <c r="B644" s="1">
        <v>22</v>
      </c>
      <c r="D644" s="1">
        <v>5</v>
      </c>
      <c r="E644" s="1" t="s">
        <v>11</v>
      </c>
      <c r="F644" s="1">
        <v>-27.123999999999999</v>
      </c>
      <c r="G644" s="1">
        <v>-16.074000000000002</v>
      </c>
      <c r="H644" s="1">
        <v>-0.46100000000000002</v>
      </c>
      <c r="I644" s="1">
        <v>14.151</v>
      </c>
      <c r="J644" s="1">
        <v>-0.69099999999999995</v>
      </c>
      <c r="K644" s="1">
        <v>-1.016</v>
      </c>
    </row>
    <row r="645" spans="1:11" x14ac:dyDescent="0.35">
      <c r="A645" s="1">
        <v>7</v>
      </c>
      <c r="B645" s="1">
        <v>22</v>
      </c>
      <c r="D645" s="1">
        <v>5</v>
      </c>
      <c r="E645" s="1" t="s">
        <v>12</v>
      </c>
      <c r="F645" s="1">
        <v>-93.783000000000001</v>
      </c>
      <c r="G645" s="1">
        <v>-55.148000000000003</v>
      </c>
      <c r="H645" s="1">
        <v>-0.39400000000000002</v>
      </c>
      <c r="I645" s="1">
        <v>12.129</v>
      </c>
      <c r="J645" s="1">
        <v>-0.59299999999999997</v>
      </c>
      <c r="K645" s="1">
        <v>-0.872</v>
      </c>
    </row>
    <row r="646" spans="1:11" x14ac:dyDescent="0.35">
      <c r="A646" s="1">
        <v>7</v>
      </c>
      <c r="B646" s="1">
        <v>22</v>
      </c>
      <c r="D646" s="1">
        <v>4</v>
      </c>
      <c r="E646" s="1" t="s">
        <v>9</v>
      </c>
      <c r="F646" s="1">
        <v>-33.345999999999997</v>
      </c>
      <c r="G646" s="1">
        <v>-19.972999999999999</v>
      </c>
      <c r="H646" s="1">
        <v>-1.401</v>
      </c>
      <c r="I646" s="1">
        <v>37.618000000000002</v>
      </c>
      <c r="J646" s="1">
        <v>-1.87</v>
      </c>
      <c r="K646" s="1">
        <v>-2.7519999999999998</v>
      </c>
    </row>
    <row r="647" spans="1:11" x14ac:dyDescent="0.35">
      <c r="A647" s="1">
        <v>7</v>
      </c>
      <c r="B647" s="1">
        <v>22</v>
      </c>
      <c r="D647" s="1">
        <v>4</v>
      </c>
      <c r="E647" s="1" t="s">
        <v>10</v>
      </c>
      <c r="F647" s="1">
        <v>33.701999999999998</v>
      </c>
      <c r="G647" s="1">
        <v>20.167000000000002</v>
      </c>
      <c r="H647" s="1">
        <v>1.278</v>
      </c>
      <c r="I647" s="1">
        <v>-35.173000000000002</v>
      </c>
      <c r="J647" s="1">
        <v>1.748</v>
      </c>
      <c r="K647" s="1">
        <v>2.5710000000000002</v>
      </c>
    </row>
    <row r="648" spans="1:11" x14ac:dyDescent="0.35">
      <c r="A648" s="1">
        <v>7</v>
      </c>
      <c r="B648" s="1">
        <v>22</v>
      </c>
      <c r="D648" s="1">
        <v>4</v>
      </c>
      <c r="E648" s="1" t="s">
        <v>11</v>
      </c>
      <c r="F648" s="1">
        <v>-20.952000000000002</v>
      </c>
      <c r="G648" s="1">
        <v>-12.544</v>
      </c>
      <c r="H648" s="1">
        <v>-0.83699999999999997</v>
      </c>
      <c r="I648" s="1">
        <v>22.745000000000001</v>
      </c>
      <c r="J648" s="1">
        <v>-1.131</v>
      </c>
      <c r="K648" s="1">
        <v>-1.663</v>
      </c>
    </row>
    <row r="649" spans="1:11" x14ac:dyDescent="0.35">
      <c r="A649" s="1">
        <v>7</v>
      </c>
      <c r="B649" s="1">
        <v>22</v>
      </c>
      <c r="D649" s="1">
        <v>4</v>
      </c>
      <c r="E649" s="1" t="s">
        <v>12</v>
      </c>
      <c r="F649" s="1">
        <v>-212.07599999999999</v>
      </c>
      <c r="G649" s="1">
        <v>-125.934</v>
      </c>
      <c r="H649" s="1">
        <v>-1.379</v>
      </c>
      <c r="I649" s="1">
        <v>42.252000000000002</v>
      </c>
      <c r="J649" s="1">
        <v>-2.093</v>
      </c>
      <c r="K649" s="1">
        <v>-3.0790000000000002</v>
      </c>
    </row>
    <row r="650" spans="1:11" x14ac:dyDescent="0.35">
      <c r="A650" s="1">
        <v>7</v>
      </c>
      <c r="B650" s="1">
        <v>22</v>
      </c>
      <c r="D650" s="1">
        <v>3</v>
      </c>
      <c r="E650" s="1" t="s">
        <v>9</v>
      </c>
      <c r="F650" s="1">
        <v>-32.868000000000002</v>
      </c>
      <c r="G650" s="1">
        <v>-19.643000000000001</v>
      </c>
      <c r="H650" s="1">
        <v>-2.0249999999999999</v>
      </c>
      <c r="I650" s="1">
        <v>49.805999999999997</v>
      </c>
      <c r="J650" s="1">
        <v>-2.4590000000000001</v>
      </c>
      <c r="K650" s="1">
        <v>-3.6179999999999999</v>
      </c>
    </row>
    <row r="651" spans="1:11" x14ac:dyDescent="0.35">
      <c r="A651" s="1">
        <v>7</v>
      </c>
      <c r="B651" s="1">
        <v>22</v>
      </c>
      <c r="D651" s="1">
        <v>3</v>
      </c>
      <c r="E651" s="1" t="s">
        <v>10</v>
      </c>
      <c r="F651" s="1">
        <v>31.832000000000001</v>
      </c>
      <c r="G651" s="1">
        <v>19.023</v>
      </c>
      <c r="H651" s="1">
        <v>1.903</v>
      </c>
      <c r="I651" s="1">
        <v>-47.790999999999997</v>
      </c>
      <c r="J651" s="1">
        <v>2.3610000000000002</v>
      </c>
      <c r="K651" s="1">
        <v>3.4729999999999999</v>
      </c>
    </row>
    <row r="652" spans="1:11" x14ac:dyDescent="0.35">
      <c r="A652" s="1">
        <v>7</v>
      </c>
      <c r="B652" s="1">
        <v>22</v>
      </c>
      <c r="D652" s="1">
        <v>3</v>
      </c>
      <c r="E652" s="1" t="s">
        <v>11</v>
      </c>
      <c r="F652" s="1">
        <v>-20.219000000000001</v>
      </c>
      <c r="G652" s="1">
        <v>-12.083</v>
      </c>
      <c r="H652" s="1">
        <v>-1.2270000000000001</v>
      </c>
      <c r="I652" s="1">
        <v>30.497</v>
      </c>
      <c r="J652" s="1">
        <v>-1.506</v>
      </c>
      <c r="K652" s="1">
        <v>-2.2160000000000002</v>
      </c>
    </row>
    <row r="653" spans="1:11" x14ac:dyDescent="0.35">
      <c r="A653" s="1">
        <v>7</v>
      </c>
      <c r="B653" s="1">
        <v>22</v>
      </c>
      <c r="D653" s="1">
        <v>3</v>
      </c>
      <c r="E653" s="1" t="s">
        <v>12</v>
      </c>
      <c r="F653" s="1">
        <v>-327.62900000000002</v>
      </c>
      <c r="G653" s="1">
        <v>-195.114</v>
      </c>
      <c r="H653" s="1">
        <v>-2.9830000000000001</v>
      </c>
      <c r="I653" s="1">
        <v>85.495999999999995</v>
      </c>
      <c r="J653" s="1">
        <v>-4.2610000000000001</v>
      </c>
      <c r="K653" s="1">
        <v>-6.2690000000000001</v>
      </c>
    </row>
    <row r="654" spans="1:11" x14ac:dyDescent="0.35">
      <c r="A654" s="1">
        <v>7</v>
      </c>
      <c r="B654" s="1">
        <v>22</v>
      </c>
      <c r="D654" s="1">
        <v>2</v>
      </c>
      <c r="E654" s="1" t="s">
        <v>9</v>
      </c>
      <c r="F654" s="1">
        <v>-31.257999999999999</v>
      </c>
      <c r="G654" s="1">
        <v>-18.696000000000002</v>
      </c>
      <c r="H654" s="1">
        <v>-2.5720000000000001</v>
      </c>
      <c r="I654" s="1">
        <v>58.021000000000001</v>
      </c>
      <c r="J654" s="1">
        <v>-2.859</v>
      </c>
      <c r="K654" s="1">
        <v>-4.2060000000000004</v>
      </c>
    </row>
    <row r="655" spans="1:11" x14ac:dyDescent="0.35">
      <c r="A655" s="1">
        <v>7</v>
      </c>
      <c r="B655" s="1">
        <v>22</v>
      </c>
      <c r="D655" s="1">
        <v>2</v>
      </c>
      <c r="E655" s="1" t="s">
        <v>10</v>
      </c>
      <c r="F655" s="1">
        <v>32.082000000000001</v>
      </c>
      <c r="G655" s="1">
        <v>19.207000000000001</v>
      </c>
      <c r="H655" s="1">
        <v>2.5550000000000002</v>
      </c>
      <c r="I655" s="1">
        <v>-59.161999999999999</v>
      </c>
      <c r="J655" s="1">
        <v>2.9129999999999998</v>
      </c>
      <c r="K655" s="1">
        <v>4.2859999999999996</v>
      </c>
    </row>
    <row r="656" spans="1:11" x14ac:dyDescent="0.35">
      <c r="A656" s="1">
        <v>7</v>
      </c>
      <c r="B656" s="1">
        <v>22</v>
      </c>
      <c r="D656" s="1">
        <v>2</v>
      </c>
      <c r="E656" s="1" t="s">
        <v>11</v>
      </c>
      <c r="F656" s="1">
        <v>-19.794</v>
      </c>
      <c r="G656" s="1">
        <v>-11.845000000000001</v>
      </c>
      <c r="H656" s="1">
        <v>-1.6020000000000001</v>
      </c>
      <c r="I656" s="1">
        <v>36.618000000000002</v>
      </c>
      <c r="J656" s="1">
        <v>-1.804</v>
      </c>
      <c r="K656" s="1">
        <v>-2.6539999999999999</v>
      </c>
    </row>
    <row r="657" spans="1:11" x14ac:dyDescent="0.35">
      <c r="A657" s="1">
        <v>7</v>
      </c>
      <c r="B657" s="1">
        <v>22</v>
      </c>
      <c r="D657" s="1">
        <v>2</v>
      </c>
      <c r="E657" s="1" t="s">
        <v>12</v>
      </c>
      <c r="F657" s="1">
        <v>-440.92700000000002</v>
      </c>
      <c r="G657" s="1">
        <v>-262.93200000000002</v>
      </c>
      <c r="H657" s="1">
        <v>-5.1870000000000003</v>
      </c>
      <c r="I657" s="1">
        <v>139.155</v>
      </c>
      <c r="J657" s="1">
        <v>-6.9450000000000003</v>
      </c>
      <c r="K657" s="1">
        <v>-10.217000000000001</v>
      </c>
    </row>
    <row r="658" spans="1:11" x14ac:dyDescent="0.35">
      <c r="A658" s="1">
        <v>7</v>
      </c>
      <c r="B658" s="1">
        <v>22</v>
      </c>
      <c r="D658" s="1">
        <v>1</v>
      </c>
      <c r="E658" s="1" t="s">
        <v>9</v>
      </c>
      <c r="F658" s="1">
        <v>-19.279</v>
      </c>
      <c r="G658" s="1">
        <v>-11.553000000000001</v>
      </c>
      <c r="H658" s="1">
        <v>-2.6309999999999998</v>
      </c>
      <c r="I658" s="1">
        <v>44.945</v>
      </c>
      <c r="J658" s="1">
        <v>-2.2690000000000001</v>
      </c>
      <c r="K658" s="1">
        <v>-3.3380000000000001</v>
      </c>
    </row>
    <row r="659" spans="1:11" x14ac:dyDescent="0.35">
      <c r="A659" s="1">
        <v>7</v>
      </c>
      <c r="B659" s="1">
        <v>22</v>
      </c>
      <c r="D659" s="1">
        <v>1</v>
      </c>
      <c r="E659" s="1" t="s">
        <v>10</v>
      </c>
      <c r="F659" s="1">
        <v>9.7270000000000003</v>
      </c>
      <c r="G659" s="1">
        <v>5.8310000000000004</v>
      </c>
      <c r="H659" s="1">
        <v>3.0760000000000001</v>
      </c>
      <c r="I659" s="1">
        <v>-54.167999999999999</v>
      </c>
      <c r="J659" s="1">
        <v>2.73</v>
      </c>
      <c r="K659" s="1">
        <v>4.0170000000000003</v>
      </c>
    </row>
    <row r="660" spans="1:11" x14ac:dyDescent="0.35">
      <c r="A660" s="1">
        <v>7</v>
      </c>
      <c r="B660" s="1">
        <v>22</v>
      </c>
      <c r="D660" s="1">
        <v>1</v>
      </c>
      <c r="E660" s="1" t="s">
        <v>11</v>
      </c>
      <c r="F660" s="1">
        <v>-8.0570000000000004</v>
      </c>
      <c r="G660" s="1">
        <v>-4.8289999999999997</v>
      </c>
      <c r="H660" s="1">
        <v>-1.585</v>
      </c>
      <c r="I660" s="1">
        <v>27.530999999999999</v>
      </c>
      <c r="J660" s="1">
        <v>-1.389</v>
      </c>
      <c r="K660" s="1">
        <v>-2.0430000000000001</v>
      </c>
    </row>
    <row r="661" spans="1:11" x14ac:dyDescent="0.35">
      <c r="A661" s="1">
        <v>7</v>
      </c>
      <c r="B661" s="1">
        <v>22</v>
      </c>
      <c r="D661" s="1">
        <v>1</v>
      </c>
      <c r="E661" s="1" t="s">
        <v>12</v>
      </c>
      <c r="F661" s="1">
        <v>-552.53599999999994</v>
      </c>
      <c r="G661" s="1">
        <v>-329.76799999999997</v>
      </c>
      <c r="H661" s="1">
        <v>-7.8150000000000004</v>
      </c>
      <c r="I661" s="1">
        <v>193.18</v>
      </c>
      <c r="J661" s="1">
        <v>-9.6750000000000007</v>
      </c>
      <c r="K661" s="1">
        <v>-14.234</v>
      </c>
    </row>
    <row r="662" spans="1:11" x14ac:dyDescent="0.35">
      <c r="A662" s="1">
        <v>7</v>
      </c>
      <c r="B662" s="1">
        <v>15</v>
      </c>
      <c r="D662" s="1">
        <v>5</v>
      </c>
      <c r="E662" s="1" t="s">
        <v>9</v>
      </c>
      <c r="F662" s="1">
        <v>2.5920000000000001</v>
      </c>
      <c r="G662" s="1">
        <v>1.3660000000000001</v>
      </c>
      <c r="H662" s="1">
        <v>-2.1389999999999998</v>
      </c>
      <c r="I662" s="1">
        <v>65.757000000000005</v>
      </c>
      <c r="J662" s="1">
        <v>-3.2160000000000002</v>
      </c>
      <c r="K662" s="1">
        <v>-4.7320000000000002</v>
      </c>
    </row>
    <row r="663" spans="1:11" x14ac:dyDescent="0.35">
      <c r="A663" s="1">
        <v>7</v>
      </c>
      <c r="B663" s="1">
        <v>15</v>
      </c>
      <c r="D663" s="1">
        <v>5</v>
      </c>
      <c r="E663" s="1" t="s">
        <v>10</v>
      </c>
      <c r="F663" s="1">
        <v>1.583</v>
      </c>
      <c r="G663" s="1">
        <v>1.0089999999999999</v>
      </c>
      <c r="H663" s="1">
        <v>1.9179999999999999</v>
      </c>
      <c r="I663" s="1">
        <v>-49.296999999999997</v>
      </c>
      <c r="J663" s="1">
        <v>2.3050000000000002</v>
      </c>
      <c r="K663" s="1">
        <v>3.391</v>
      </c>
    </row>
    <row r="664" spans="1:11" x14ac:dyDescent="0.35">
      <c r="A664" s="1">
        <v>7</v>
      </c>
      <c r="B664" s="1">
        <v>15</v>
      </c>
      <c r="D664" s="1">
        <v>5</v>
      </c>
      <c r="E664" s="1" t="s">
        <v>11</v>
      </c>
      <c r="F664" s="1">
        <v>0.315</v>
      </c>
      <c r="G664" s="1">
        <v>0.112</v>
      </c>
      <c r="H664" s="1">
        <v>-1.2310000000000001</v>
      </c>
      <c r="I664" s="1">
        <v>35.834000000000003</v>
      </c>
      <c r="J664" s="1">
        <v>-1.7250000000000001</v>
      </c>
      <c r="K664" s="1">
        <v>-2.5390000000000001</v>
      </c>
    </row>
    <row r="665" spans="1:11" x14ac:dyDescent="0.35">
      <c r="A665" s="1">
        <v>7</v>
      </c>
      <c r="B665" s="1">
        <v>15</v>
      </c>
      <c r="D665" s="1">
        <v>5</v>
      </c>
      <c r="E665" s="1" t="s">
        <v>12</v>
      </c>
      <c r="F665" s="1">
        <v>-197.541</v>
      </c>
      <c r="G665" s="1">
        <v>-115.90300000000001</v>
      </c>
      <c r="H665" s="1">
        <v>-0.191</v>
      </c>
      <c r="I665" s="1">
        <v>5.8529999999999998</v>
      </c>
      <c r="J665" s="1">
        <v>-0.28799999999999998</v>
      </c>
      <c r="K665" s="1">
        <v>-0.42299999999999999</v>
      </c>
    </row>
    <row r="666" spans="1:11" x14ac:dyDescent="0.35">
      <c r="A666" s="1">
        <v>7</v>
      </c>
      <c r="B666" s="1">
        <v>15</v>
      </c>
      <c r="D666" s="1">
        <v>4</v>
      </c>
      <c r="E666" s="1" t="s">
        <v>9</v>
      </c>
      <c r="F666" s="1">
        <v>-4.0579999999999998</v>
      </c>
      <c r="G666" s="1">
        <v>-2.3159999999999998</v>
      </c>
      <c r="H666" s="1">
        <v>-4.5090000000000003</v>
      </c>
      <c r="I666" s="1">
        <v>114.807</v>
      </c>
      <c r="J666" s="1">
        <v>-5.6950000000000003</v>
      </c>
      <c r="K666" s="1">
        <v>-8.3789999999999996</v>
      </c>
    </row>
    <row r="667" spans="1:11" x14ac:dyDescent="0.35">
      <c r="A667" s="1">
        <v>7</v>
      </c>
      <c r="B667" s="1">
        <v>15</v>
      </c>
      <c r="D667" s="1">
        <v>4</v>
      </c>
      <c r="E667" s="1" t="s">
        <v>10</v>
      </c>
      <c r="F667" s="1">
        <v>2.484</v>
      </c>
      <c r="G667" s="1">
        <v>1.411</v>
      </c>
      <c r="H667" s="1">
        <v>3.22</v>
      </c>
      <c r="I667" s="1">
        <v>-88.444000000000003</v>
      </c>
      <c r="J667" s="1">
        <v>4.3630000000000004</v>
      </c>
      <c r="K667" s="1">
        <v>6.4189999999999996</v>
      </c>
    </row>
    <row r="668" spans="1:11" x14ac:dyDescent="0.35">
      <c r="A668" s="1">
        <v>7</v>
      </c>
      <c r="B668" s="1">
        <v>15</v>
      </c>
      <c r="D668" s="1">
        <v>4</v>
      </c>
      <c r="E668" s="1" t="s">
        <v>11</v>
      </c>
      <c r="F668" s="1">
        <v>-2.044</v>
      </c>
      <c r="G668" s="1">
        <v>-1.165</v>
      </c>
      <c r="H668" s="1">
        <v>-2.3969999999999998</v>
      </c>
      <c r="I668" s="1">
        <v>63.402999999999999</v>
      </c>
      <c r="J668" s="1">
        <v>-3.1429999999999998</v>
      </c>
      <c r="K668" s="1">
        <v>-4.6239999999999997</v>
      </c>
    </row>
    <row r="669" spans="1:11" x14ac:dyDescent="0.35">
      <c r="A669" s="1">
        <v>7</v>
      </c>
      <c r="B669" s="1">
        <v>15</v>
      </c>
      <c r="D669" s="1">
        <v>4</v>
      </c>
      <c r="E669" s="1" t="s">
        <v>12</v>
      </c>
      <c r="F669" s="1">
        <v>-423.04700000000003</v>
      </c>
      <c r="G669" s="1">
        <v>-251.09100000000001</v>
      </c>
      <c r="H669" s="1">
        <v>-0.63200000000000001</v>
      </c>
      <c r="I669" s="1">
        <v>19.216000000000001</v>
      </c>
      <c r="J669" s="1">
        <v>-0.95399999999999996</v>
      </c>
      <c r="K669" s="1">
        <v>-1.403</v>
      </c>
    </row>
    <row r="670" spans="1:11" x14ac:dyDescent="0.35">
      <c r="A670" s="1">
        <v>7</v>
      </c>
      <c r="B670" s="1">
        <v>15</v>
      </c>
      <c r="D670" s="1">
        <v>3</v>
      </c>
      <c r="E670" s="1" t="s">
        <v>9</v>
      </c>
      <c r="F670" s="1">
        <v>-0.27100000000000002</v>
      </c>
      <c r="G670" s="1">
        <v>-0.17399999999999999</v>
      </c>
      <c r="H670" s="1">
        <v>-6.0990000000000002</v>
      </c>
      <c r="I670" s="1">
        <v>145.751</v>
      </c>
      <c r="J670" s="1">
        <v>-7.1630000000000003</v>
      </c>
      <c r="K670" s="1">
        <v>-10.539</v>
      </c>
    </row>
    <row r="671" spans="1:11" x14ac:dyDescent="0.35">
      <c r="A671" s="1">
        <v>7</v>
      </c>
      <c r="B671" s="1">
        <v>15</v>
      </c>
      <c r="D671" s="1">
        <v>3</v>
      </c>
      <c r="E671" s="1" t="s">
        <v>10</v>
      </c>
      <c r="F671" s="1">
        <v>0.47599999999999998</v>
      </c>
      <c r="G671" s="1">
        <v>0.379</v>
      </c>
      <c r="H671" s="1">
        <v>5.0090000000000003</v>
      </c>
      <c r="I671" s="1">
        <v>-126.157</v>
      </c>
      <c r="J671" s="1">
        <v>6.2140000000000004</v>
      </c>
      <c r="K671" s="1">
        <v>9.1430000000000007</v>
      </c>
    </row>
    <row r="672" spans="1:11" x14ac:dyDescent="0.35">
      <c r="A672" s="1">
        <v>7</v>
      </c>
      <c r="B672" s="1">
        <v>15</v>
      </c>
      <c r="D672" s="1">
        <v>3</v>
      </c>
      <c r="E672" s="1" t="s">
        <v>11</v>
      </c>
      <c r="F672" s="1">
        <v>-0.23300000000000001</v>
      </c>
      <c r="G672" s="1">
        <v>-0.17299999999999999</v>
      </c>
      <c r="H672" s="1">
        <v>-3.4630000000000001</v>
      </c>
      <c r="I672" s="1">
        <v>84.885000000000005</v>
      </c>
      <c r="J672" s="1">
        <v>-4.181</v>
      </c>
      <c r="K672" s="1">
        <v>-6.15</v>
      </c>
    </row>
    <row r="673" spans="1:11" x14ac:dyDescent="0.35">
      <c r="A673" s="1">
        <v>7</v>
      </c>
      <c r="B673" s="1">
        <v>15</v>
      </c>
      <c r="D673" s="1">
        <v>3</v>
      </c>
      <c r="E673" s="1" t="s">
        <v>12</v>
      </c>
      <c r="F673" s="1">
        <v>-652.16099999999994</v>
      </c>
      <c r="G673" s="1">
        <v>-388.37599999999998</v>
      </c>
      <c r="H673" s="1">
        <v>-1.3260000000000001</v>
      </c>
      <c r="I673" s="1">
        <v>37.79</v>
      </c>
      <c r="J673" s="1">
        <v>-1.885</v>
      </c>
      <c r="K673" s="1">
        <v>-2.7730000000000001</v>
      </c>
    </row>
    <row r="674" spans="1:11" x14ac:dyDescent="0.35">
      <c r="A674" s="1">
        <v>7</v>
      </c>
      <c r="B674" s="1">
        <v>15</v>
      </c>
      <c r="D674" s="1">
        <v>2</v>
      </c>
      <c r="E674" s="1" t="s">
        <v>9</v>
      </c>
      <c r="F674" s="1">
        <v>3.4889999999999999</v>
      </c>
      <c r="G674" s="1">
        <v>2.3359999999999999</v>
      </c>
      <c r="H674" s="1">
        <v>-7.17</v>
      </c>
      <c r="I674" s="1">
        <v>162.018</v>
      </c>
      <c r="J674" s="1">
        <v>-7.931</v>
      </c>
      <c r="K674" s="1">
        <v>-11.669</v>
      </c>
    </row>
    <row r="675" spans="1:11" x14ac:dyDescent="0.35">
      <c r="A675" s="1">
        <v>7</v>
      </c>
      <c r="B675" s="1">
        <v>15</v>
      </c>
      <c r="D675" s="1">
        <v>2</v>
      </c>
      <c r="E675" s="1" t="s">
        <v>10</v>
      </c>
      <c r="F675" s="1">
        <v>-5.6840000000000002</v>
      </c>
      <c r="G675" s="1">
        <v>-4.0650000000000004</v>
      </c>
      <c r="H675" s="1">
        <v>6.0880000000000001</v>
      </c>
      <c r="I675" s="1">
        <v>-157.25700000000001</v>
      </c>
      <c r="J675" s="1">
        <v>7.6429999999999998</v>
      </c>
      <c r="K675" s="1">
        <v>11.244999999999999</v>
      </c>
    </row>
    <row r="676" spans="1:11" x14ac:dyDescent="0.35">
      <c r="A676" s="1">
        <v>7</v>
      </c>
      <c r="B676" s="1">
        <v>15</v>
      </c>
      <c r="D676" s="1">
        <v>2</v>
      </c>
      <c r="E676" s="1" t="s">
        <v>11</v>
      </c>
      <c r="F676" s="1">
        <v>2.8660000000000001</v>
      </c>
      <c r="G676" s="1">
        <v>2.0009999999999999</v>
      </c>
      <c r="H676" s="1">
        <v>-4.13</v>
      </c>
      <c r="I676" s="1">
        <v>99.706999999999994</v>
      </c>
      <c r="J676" s="1">
        <v>-4.867</v>
      </c>
      <c r="K676" s="1">
        <v>-7.16</v>
      </c>
    </row>
    <row r="677" spans="1:11" x14ac:dyDescent="0.35">
      <c r="A677" s="1">
        <v>7</v>
      </c>
      <c r="B677" s="1">
        <v>15</v>
      </c>
      <c r="D677" s="1">
        <v>2</v>
      </c>
      <c r="E677" s="1" t="s">
        <v>12</v>
      </c>
      <c r="F677" s="1">
        <v>-883.68499999999995</v>
      </c>
      <c r="G677" s="1">
        <v>-527.11599999999999</v>
      </c>
      <c r="H677" s="1">
        <v>-2.2160000000000002</v>
      </c>
      <c r="I677" s="1">
        <v>59.860999999999997</v>
      </c>
      <c r="J677" s="1">
        <v>-2.9860000000000002</v>
      </c>
      <c r="K677" s="1">
        <v>-4.3929999999999998</v>
      </c>
    </row>
    <row r="678" spans="1:11" x14ac:dyDescent="0.35">
      <c r="A678" s="1">
        <v>7</v>
      </c>
      <c r="B678" s="1">
        <v>15</v>
      </c>
      <c r="D678" s="1">
        <v>1</v>
      </c>
      <c r="E678" s="1" t="s">
        <v>9</v>
      </c>
      <c r="F678" s="1">
        <v>5.8680000000000003</v>
      </c>
      <c r="G678" s="1">
        <v>4.1509999999999998</v>
      </c>
      <c r="H678" s="1">
        <v>-9.0259999999999998</v>
      </c>
      <c r="I678" s="1">
        <v>140.464</v>
      </c>
      <c r="J678" s="1">
        <v>-7.1369999999999996</v>
      </c>
      <c r="K678" s="1">
        <v>-10.5</v>
      </c>
    </row>
    <row r="679" spans="1:11" x14ac:dyDescent="0.35">
      <c r="A679" s="1">
        <v>7</v>
      </c>
      <c r="B679" s="1">
        <v>15</v>
      </c>
      <c r="D679" s="1">
        <v>1</v>
      </c>
      <c r="E679" s="1" t="s">
        <v>10</v>
      </c>
      <c r="F679" s="1">
        <v>-2.4569999999999999</v>
      </c>
      <c r="G679" s="1">
        <v>-1.7789999999999999</v>
      </c>
      <c r="H679" s="1">
        <v>14.090999999999999</v>
      </c>
      <c r="I679" s="1">
        <v>-242.71899999999999</v>
      </c>
      <c r="J679" s="1">
        <v>12.256</v>
      </c>
      <c r="K679" s="1">
        <v>18.030999999999999</v>
      </c>
    </row>
    <row r="680" spans="1:11" x14ac:dyDescent="0.35">
      <c r="A680" s="1">
        <v>7</v>
      </c>
      <c r="B680" s="1">
        <v>15</v>
      </c>
      <c r="D680" s="1">
        <v>1</v>
      </c>
      <c r="E680" s="1" t="s">
        <v>11</v>
      </c>
      <c r="F680" s="1">
        <v>2.3119999999999998</v>
      </c>
      <c r="G680" s="1">
        <v>1.647</v>
      </c>
      <c r="H680" s="1">
        <v>-6.4180000000000001</v>
      </c>
      <c r="I680" s="1">
        <v>106.41500000000001</v>
      </c>
      <c r="J680" s="1">
        <v>-5.3869999999999996</v>
      </c>
      <c r="K680" s="1">
        <v>-7.9249999999999998</v>
      </c>
    </row>
    <row r="681" spans="1:11" x14ac:dyDescent="0.35">
      <c r="A681" s="1">
        <v>7</v>
      </c>
      <c r="B681" s="1">
        <v>15</v>
      </c>
      <c r="D681" s="1">
        <v>1</v>
      </c>
      <c r="E681" s="1" t="s">
        <v>12</v>
      </c>
      <c r="F681" s="1">
        <v>-1131.8710000000001</v>
      </c>
      <c r="G681" s="1">
        <v>-673.03099999999995</v>
      </c>
      <c r="H681" s="1">
        <v>-3.4079999999999999</v>
      </c>
      <c r="I681" s="1">
        <v>84.182000000000002</v>
      </c>
      <c r="J681" s="1">
        <v>-4.2169999999999996</v>
      </c>
      <c r="K681" s="1">
        <v>-6.2050000000000001</v>
      </c>
    </row>
    <row r="682" spans="1:11" x14ac:dyDescent="0.35">
      <c r="A682" s="1">
        <v>7</v>
      </c>
      <c r="B682" s="1">
        <v>8</v>
      </c>
      <c r="D682" s="1">
        <v>5</v>
      </c>
      <c r="E682" s="1" t="s">
        <v>9</v>
      </c>
      <c r="F682" s="1">
        <v>8.0129999999999999</v>
      </c>
      <c r="G682" s="1">
        <v>4.681</v>
      </c>
      <c r="H682" s="1">
        <v>-2.3769999999999998</v>
      </c>
      <c r="I682" s="1">
        <v>73.024000000000001</v>
      </c>
      <c r="J682" s="1">
        <v>-3.569</v>
      </c>
      <c r="K682" s="1">
        <v>-5.2510000000000003</v>
      </c>
    </row>
    <row r="683" spans="1:11" x14ac:dyDescent="0.35">
      <c r="A683" s="1">
        <v>7</v>
      </c>
      <c r="B683" s="1">
        <v>8</v>
      </c>
      <c r="D683" s="1">
        <v>5</v>
      </c>
      <c r="E683" s="1" t="s">
        <v>10</v>
      </c>
      <c r="F683" s="1">
        <v>-6.6159999999999997</v>
      </c>
      <c r="G683" s="1">
        <v>-3.871</v>
      </c>
      <c r="H683" s="1">
        <v>2.1240000000000001</v>
      </c>
      <c r="I683" s="1">
        <v>-57.104999999999997</v>
      </c>
      <c r="J683" s="1">
        <v>2.6960000000000002</v>
      </c>
      <c r="K683" s="1">
        <v>3.9660000000000002</v>
      </c>
    </row>
    <row r="684" spans="1:11" x14ac:dyDescent="0.35">
      <c r="A684" s="1">
        <v>7</v>
      </c>
      <c r="B684" s="1">
        <v>8</v>
      </c>
      <c r="D684" s="1">
        <v>5</v>
      </c>
      <c r="E684" s="1" t="s">
        <v>11</v>
      </c>
      <c r="F684" s="1">
        <v>4.5709999999999997</v>
      </c>
      <c r="G684" s="1">
        <v>2.6720000000000002</v>
      </c>
      <c r="H684" s="1">
        <v>-1.379</v>
      </c>
      <c r="I684" s="1">
        <v>40.576000000000001</v>
      </c>
      <c r="J684" s="1">
        <v>-1.958</v>
      </c>
      <c r="K684" s="1">
        <v>-2.88</v>
      </c>
    </row>
    <row r="685" spans="1:11" x14ac:dyDescent="0.35">
      <c r="A685" s="1">
        <v>7</v>
      </c>
      <c r="B685" s="1">
        <v>8</v>
      </c>
      <c r="D685" s="1">
        <v>5</v>
      </c>
      <c r="E685" s="1" t="s">
        <v>12</v>
      </c>
      <c r="F685" s="1">
        <v>-182.29400000000001</v>
      </c>
      <c r="G685" s="1">
        <v>-107.01600000000001</v>
      </c>
      <c r="H685" s="1">
        <v>-7.2999999999999995E-2</v>
      </c>
      <c r="I685" s="1">
        <v>1.948</v>
      </c>
      <c r="J685" s="1">
        <v>-0.09</v>
      </c>
      <c r="K685" s="1">
        <v>-0.13200000000000001</v>
      </c>
    </row>
    <row r="686" spans="1:11" x14ac:dyDescent="0.35">
      <c r="A686" s="1">
        <v>7</v>
      </c>
      <c r="B686" s="1">
        <v>8</v>
      </c>
      <c r="D686" s="1">
        <v>4</v>
      </c>
      <c r="E686" s="1" t="s">
        <v>9</v>
      </c>
      <c r="F686" s="1">
        <v>5.2859999999999996</v>
      </c>
      <c r="G686" s="1">
        <v>3.1539999999999999</v>
      </c>
      <c r="H686" s="1">
        <v>-4.8730000000000002</v>
      </c>
      <c r="I686" s="1">
        <v>125.28400000000001</v>
      </c>
      <c r="J686" s="1">
        <v>-6.218</v>
      </c>
      <c r="K686" s="1">
        <v>-9.1470000000000002</v>
      </c>
    </row>
    <row r="687" spans="1:11" x14ac:dyDescent="0.35">
      <c r="A687" s="1">
        <v>7</v>
      </c>
      <c r="B687" s="1">
        <v>8</v>
      </c>
      <c r="D687" s="1">
        <v>4</v>
      </c>
      <c r="E687" s="1" t="s">
        <v>10</v>
      </c>
      <c r="F687" s="1">
        <v>-5.23</v>
      </c>
      <c r="G687" s="1">
        <v>-3.085</v>
      </c>
      <c r="H687" s="1">
        <v>3.6640000000000001</v>
      </c>
      <c r="I687" s="1">
        <v>-100.729</v>
      </c>
      <c r="J687" s="1">
        <v>4.9800000000000004</v>
      </c>
      <c r="K687" s="1">
        <v>7.3259999999999996</v>
      </c>
    </row>
    <row r="688" spans="1:11" x14ac:dyDescent="0.35">
      <c r="A688" s="1">
        <v>7</v>
      </c>
      <c r="B688" s="1">
        <v>8</v>
      </c>
      <c r="D688" s="1">
        <v>4</v>
      </c>
      <c r="E688" s="1" t="s">
        <v>11</v>
      </c>
      <c r="F688" s="1">
        <v>3.286</v>
      </c>
      <c r="G688" s="1">
        <v>1.95</v>
      </c>
      <c r="H688" s="1">
        <v>-2.653</v>
      </c>
      <c r="I688" s="1">
        <v>70.540999999999997</v>
      </c>
      <c r="J688" s="1">
        <v>-3.4990000000000001</v>
      </c>
      <c r="K688" s="1">
        <v>-5.1479999999999997</v>
      </c>
    </row>
    <row r="689" spans="1:11" x14ac:dyDescent="0.35">
      <c r="A689" s="1">
        <v>7</v>
      </c>
      <c r="B689" s="1">
        <v>8</v>
      </c>
      <c r="D689" s="1">
        <v>4</v>
      </c>
      <c r="E689" s="1" t="s">
        <v>12</v>
      </c>
      <c r="F689" s="1">
        <v>-400.54199999999997</v>
      </c>
      <c r="G689" s="1">
        <v>-237.679</v>
      </c>
      <c r="H689" s="1">
        <v>-0.245</v>
      </c>
      <c r="I689" s="1">
        <v>7.6790000000000003</v>
      </c>
      <c r="J689" s="1">
        <v>-0.375</v>
      </c>
      <c r="K689" s="1">
        <v>-0.55100000000000005</v>
      </c>
    </row>
    <row r="690" spans="1:11" x14ac:dyDescent="0.35">
      <c r="A690" s="1">
        <v>7</v>
      </c>
      <c r="B690" s="1">
        <v>8</v>
      </c>
      <c r="D690" s="1">
        <v>3</v>
      </c>
      <c r="E690" s="1" t="s">
        <v>9</v>
      </c>
      <c r="F690" s="1">
        <v>5.2839999999999998</v>
      </c>
      <c r="G690" s="1">
        <v>3.1880000000000002</v>
      </c>
      <c r="H690" s="1">
        <v>-6.681</v>
      </c>
      <c r="I690" s="1">
        <v>160.68</v>
      </c>
      <c r="J690" s="1">
        <v>-7.9039999999999999</v>
      </c>
      <c r="K690" s="1">
        <v>-11.628</v>
      </c>
    </row>
    <row r="691" spans="1:11" x14ac:dyDescent="0.35">
      <c r="A691" s="1">
        <v>7</v>
      </c>
      <c r="B691" s="1">
        <v>8</v>
      </c>
      <c r="D691" s="1">
        <v>3</v>
      </c>
      <c r="E691" s="1" t="s">
        <v>10</v>
      </c>
      <c r="F691" s="1">
        <v>-4.55</v>
      </c>
      <c r="G691" s="1">
        <v>-2.8239999999999998</v>
      </c>
      <c r="H691" s="1">
        <v>5.6159999999999997</v>
      </c>
      <c r="I691" s="1">
        <v>-141.77699999999999</v>
      </c>
      <c r="J691" s="1">
        <v>6.9850000000000003</v>
      </c>
      <c r="K691" s="1">
        <v>10.276999999999999</v>
      </c>
    </row>
    <row r="692" spans="1:11" x14ac:dyDescent="0.35">
      <c r="A692" s="1">
        <v>7</v>
      </c>
      <c r="B692" s="1">
        <v>8</v>
      </c>
      <c r="D692" s="1">
        <v>3</v>
      </c>
      <c r="E692" s="1" t="s">
        <v>11</v>
      </c>
      <c r="F692" s="1">
        <v>3.073</v>
      </c>
      <c r="G692" s="1">
        <v>1.879</v>
      </c>
      <c r="H692" s="1">
        <v>-3.8359999999999999</v>
      </c>
      <c r="I692" s="1">
        <v>94.45</v>
      </c>
      <c r="J692" s="1">
        <v>-4.6529999999999996</v>
      </c>
      <c r="K692" s="1">
        <v>-6.8449999999999998</v>
      </c>
    </row>
    <row r="693" spans="1:11" x14ac:dyDescent="0.35">
      <c r="A693" s="1">
        <v>7</v>
      </c>
      <c r="B693" s="1">
        <v>8</v>
      </c>
      <c r="D693" s="1">
        <v>3</v>
      </c>
      <c r="E693" s="1" t="s">
        <v>12</v>
      </c>
      <c r="F693" s="1">
        <v>-617.71799999999996</v>
      </c>
      <c r="G693" s="1">
        <v>-367.721</v>
      </c>
      <c r="H693" s="1">
        <v>-0.58499999999999996</v>
      </c>
      <c r="I693" s="1">
        <v>17.212</v>
      </c>
      <c r="J693" s="1">
        <v>-0.85499999999999998</v>
      </c>
      <c r="K693" s="1">
        <v>-1.258</v>
      </c>
    </row>
    <row r="694" spans="1:11" x14ac:dyDescent="0.35">
      <c r="A694" s="1">
        <v>7</v>
      </c>
      <c r="B694" s="1">
        <v>8</v>
      </c>
      <c r="D694" s="1">
        <v>2</v>
      </c>
      <c r="E694" s="1" t="s">
        <v>9</v>
      </c>
      <c r="F694" s="1">
        <v>5.843</v>
      </c>
      <c r="G694" s="1">
        <v>3.2610000000000001</v>
      </c>
      <c r="H694" s="1">
        <v>-8.0150000000000006</v>
      </c>
      <c r="I694" s="1">
        <v>181.12799999999999</v>
      </c>
      <c r="J694" s="1">
        <v>-8.8780000000000001</v>
      </c>
      <c r="K694" s="1">
        <v>-13.061999999999999</v>
      </c>
    </row>
    <row r="695" spans="1:11" x14ac:dyDescent="0.35">
      <c r="A695" s="1">
        <v>7</v>
      </c>
      <c r="B695" s="1">
        <v>8</v>
      </c>
      <c r="D695" s="1">
        <v>2</v>
      </c>
      <c r="E695" s="1" t="s">
        <v>10</v>
      </c>
      <c r="F695" s="1">
        <v>-5.8949999999999996</v>
      </c>
      <c r="G695" s="1">
        <v>-2.8730000000000002</v>
      </c>
      <c r="H695" s="1">
        <v>7.13</v>
      </c>
      <c r="I695" s="1">
        <v>-179.124</v>
      </c>
      <c r="J695" s="1">
        <v>8.7349999999999994</v>
      </c>
      <c r="K695" s="1">
        <v>12.851000000000001</v>
      </c>
    </row>
    <row r="696" spans="1:11" x14ac:dyDescent="0.35">
      <c r="A696" s="1">
        <v>7</v>
      </c>
      <c r="B696" s="1">
        <v>8</v>
      </c>
      <c r="D696" s="1">
        <v>2</v>
      </c>
      <c r="E696" s="1" t="s">
        <v>11</v>
      </c>
      <c r="F696" s="1">
        <v>3.6680000000000001</v>
      </c>
      <c r="G696" s="1">
        <v>1.917</v>
      </c>
      <c r="H696" s="1">
        <v>-4.7240000000000002</v>
      </c>
      <c r="I696" s="1">
        <v>112.53</v>
      </c>
      <c r="J696" s="1">
        <v>-5.5039999999999996</v>
      </c>
      <c r="K696" s="1">
        <v>-8.0980000000000008</v>
      </c>
    </row>
    <row r="697" spans="1:11" x14ac:dyDescent="0.35">
      <c r="A697" s="1">
        <v>7</v>
      </c>
      <c r="B697" s="1">
        <v>8</v>
      </c>
      <c r="D697" s="1">
        <v>2</v>
      </c>
      <c r="E697" s="1" t="s">
        <v>12</v>
      </c>
      <c r="F697" s="1">
        <v>-834.64</v>
      </c>
      <c r="G697" s="1">
        <v>-497.642</v>
      </c>
      <c r="H697" s="1">
        <v>-1.115</v>
      </c>
      <c r="I697" s="1">
        <v>30.113</v>
      </c>
      <c r="J697" s="1">
        <v>-1.5009999999999999</v>
      </c>
      <c r="K697" s="1">
        <v>-2.2090000000000001</v>
      </c>
    </row>
    <row r="698" spans="1:11" x14ac:dyDescent="0.35">
      <c r="A698" s="1">
        <v>7</v>
      </c>
      <c r="B698" s="1">
        <v>8</v>
      </c>
      <c r="D698" s="1">
        <v>1</v>
      </c>
      <c r="E698" s="1" t="s">
        <v>9</v>
      </c>
      <c r="F698" s="1">
        <v>4.7229999999999999</v>
      </c>
      <c r="G698" s="1">
        <v>2.19</v>
      </c>
      <c r="H698" s="1">
        <v>-9.7850000000000001</v>
      </c>
      <c r="I698" s="1">
        <v>155.09299999999999</v>
      </c>
      <c r="J698" s="1">
        <v>-7.87</v>
      </c>
      <c r="K698" s="1">
        <v>-11.577999999999999</v>
      </c>
    </row>
    <row r="699" spans="1:11" x14ac:dyDescent="0.35">
      <c r="A699" s="1">
        <v>7</v>
      </c>
      <c r="B699" s="1">
        <v>8</v>
      </c>
      <c r="D699" s="1">
        <v>1</v>
      </c>
      <c r="E699" s="1" t="s">
        <v>10</v>
      </c>
      <c r="F699" s="1">
        <v>-1.8839999999999999</v>
      </c>
      <c r="G699" s="1">
        <v>-0.79800000000000004</v>
      </c>
      <c r="H699" s="1">
        <v>14.473000000000001</v>
      </c>
      <c r="I699" s="1">
        <v>-250.05</v>
      </c>
      <c r="J699" s="1">
        <v>12.622</v>
      </c>
      <c r="K699" s="1">
        <v>18.57</v>
      </c>
    </row>
    <row r="700" spans="1:11" x14ac:dyDescent="0.35">
      <c r="A700" s="1">
        <v>7</v>
      </c>
      <c r="B700" s="1">
        <v>8</v>
      </c>
      <c r="D700" s="1">
        <v>1</v>
      </c>
      <c r="E700" s="1" t="s">
        <v>11</v>
      </c>
      <c r="F700" s="1">
        <v>1.835</v>
      </c>
      <c r="G700" s="1">
        <v>0.83</v>
      </c>
      <c r="H700" s="1">
        <v>-6.7359999999999998</v>
      </c>
      <c r="I700" s="1">
        <v>112.521</v>
      </c>
      <c r="J700" s="1">
        <v>-5.6920000000000002</v>
      </c>
      <c r="K700" s="1">
        <v>-8.375</v>
      </c>
    </row>
    <row r="701" spans="1:11" x14ac:dyDescent="0.35">
      <c r="A701" s="1">
        <v>7</v>
      </c>
      <c r="B701" s="1">
        <v>8</v>
      </c>
      <c r="D701" s="1">
        <v>1</v>
      </c>
      <c r="E701" s="1" t="s">
        <v>12</v>
      </c>
      <c r="F701" s="1">
        <v>-1054.047</v>
      </c>
      <c r="G701" s="1">
        <v>-626.29200000000003</v>
      </c>
      <c r="H701" s="1">
        <v>-1.8029999999999999</v>
      </c>
      <c r="I701" s="1">
        <v>44.039000000000001</v>
      </c>
      <c r="J701" s="1">
        <v>-2.2050000000000001</v>
      </c>
      <c r="K701" s="1">
        <v>-3.2450000000000001</v>
      </c>
    </row>
    <row r="702" spans="1:11" x14ac:dyDescent="0.35">
      <c r="A702" s="1">
        <v>7</v>
      </c>
      <c r="B702" s="1">
        <v>5</v>
      </c>
      <c r="D702" s="1">
        <v>5</v>
      </c>
      <c r="E702" s="1" t="s">
        <v>9</v>
      </c>
      <c r="F702" s="1">
        <v>8.76</v>
      </c>
      <c r="G702" s="1">
        <v>5.1959999999999997</v>
      </c>
      <c r="H702" s="1">
        <v>-2.1850000000000001</v>
      </c>
      <c r="I702" s="1">
        <v>66.903000000000006</v>
      </c>
      <c r="J702" s="1">
        <v>-3.26</v>
      </c>
      <c r="K702" s="1">
        <v>-4.7969999999999997</v>
      </c>
    </row>
    <row r="703" spans="1:11" x14ac:dyDescent="0.35">
      <c r="A703" s="1">
        <v>7</v>
      </c>
      <c r="B703" s="1">
        <v>5</v>
      </c>
      <c r="D703" s="1">
        <v>5</v>
      </c>
      <c r="E703" s="1" t="s">
        <v>10</v>
      </c>
      <c r="F703" s="1">
        <v>-10.38</v>
      </c>
      <c r="G703" s="1">
        <v>-6.0869999999999997</v>
      </c>
      <c r="H703" s="1">
        <v>1.9970000000000001</v>
      </c>
      <c r="I703" s="1">
        <v>-51.389000000000003</v>
      </c>
      <c r="J703" s="1">
        <v>2.3969999999999998</v>
      </c>
      <c r="K703" s="1">
        <v>3.5259999999999998</v>
      </c>
    </row>
    <row r="704" spans="1:11" x14ac:dyDescent="0.35">
      <c r="A704" s="1">
        <v>7</v>
      </c>
      <c r="B704" s="1">
        <v>5</v>
      </c>
      <c r="D704" s="1">
        <v>5</v>
      </c>
      <c r="E704" s="1" t="s">
        <v>11</v>
      </c>
      <c r="F704" s="1">
        <v>5.9809999999999999</v>
      </c>
      <c r="G704" s="1">
        <v>3.5259999999999998</v>
      </c>
      <c r="H704" s="1">
        <v>-1.2749999999999999</v>
      </c>
      <c r="I704" s="1">
        <v>36.857999999999997</v>
      </c>
      <c r="J704" s="1">
        <v>-1.768</v>
      </c>
      <c r="K704" s="1">
        <v>-2.601</v>
      </c>
    </row>
    <row r="705" spans="1:11" x14ac:dyDescent="0.35">
      <c r="A705" s="1">
        <v>7</v>
      </c>
      <c r="B705" s="1">
        <v>5</v>
      </c>
      <c r="D705" s="1">
        <v>5</v>
      </c>
      <c r="E705" s="1" t="s">
        <v>12</v>
      </c>
      <c r="F705" s="1">
        <v>-175.904</v>
      </c>
      <c r="G705" s="1">
        <v>-103.032</v>
      </c>
      <c r="H705" s="1">
        <v>0.16500000000000001</v>
      </c>
      <c r="I705" s="1">
        <v>-5.0190000000000001</v>
      </c>
      <c r="J705" s="1">
        <v>0.246</v>
      </c>
      <c r="K705" s="1">
        <v>0.36099999999999999</v>
      </c>
    </row>
    <row r="706" spans="1:11" x14ac:dyDescent="0.35">
      <c r="A706" s="1">
        <v>7</v>
      </c>
      <c r="B706" s="1">
        <v>5</v>
      </c>
      <c r="D706" s="1">
        <v>4</v>
      </c>
      <c r="E706" s="1" t="s">
        <v>9</v>
      </c>
      <c r="F706" s="1">
        <v>10.651999999999999</v>
      </c>
      <c r="G706" s="1">
        <v>6.2709999999999999</v>
      </c>
      <c r="H706" s="1">
        <v>-4.6429999999999998</v>
      </c>
      <c r="I706" s="1">
        <v>118.973</v>
      </c>
      <c r="J706" s="1">
        <v>-5.9009999999999998</v>
      </c>
      <c r="K706" s="1">
        <v>-8.6820000000000004</v>
      </c>
    </row>
    <row r="707" spans="1:11" x14ac:dyDescent="0.35">
      <c r="A707" s="1">
        <v>7</v>
      </c>
      <c r="B707" s="1">
        <v>5</v>
      </c>
      <c r="D707" s="1">
        <v>4</v>
      </c>
      <c r="E707" s="1" t="s">
        <v>10</v>
      </c>
      <c r="F707" s="1">
        <v>-9.1790000000000003</v>
      </c>
      <c r="G707" s="1">
        <v>-5.4009999999999998</v>
      </c>
      <c r="H707" s="1">
        <v>3.4159999999999999</v>
      </c>
      <c r="I707" s="1">
        <v>-93.938000000000002</v>
      </c>
      <c r="J707" s="1">
        <v>4.6369999999999996</v>
      </c>
      <c r="K707" s="1">
        <v>6.8209999999999997</v>
      </c>
    </row>
    <row r="708" spans="1:11" x14ac:dyDescent="0.35">
      <c r="A708" s="1">
        <v>7</v>
      </c>
      <c r="B708" s="1">
        <v>5</v>
      </c>
      <c r="D708" s="1">
        <v>4</v>
      </c>
      <c r="E708" s="1" t="s">
        <v>11</v>
      </c>
      <c r="F708" s="1">
        <v>6.1970000000000001</v>
      </c>
      <c r="G708" s="1">
        <v>3.6469999999999998</v>
      </c>
      <c r="H708" s="1">
        <v>-2.5019999999999998</v>
      </c>
      <c r="I708" s="1">
        <v>66.436000000000007</v>
      </c>
      <c r="J708" s="1">
        <v>-3.2930000000000001</v>
      </c>
      <c r="K708" s="1">
        <v>-4.8449999999999998</v>
      </c>
    </row>
    <row r="709" spans="1:11" x14ac:dyDescent="0.35">
      <c r="A709" s="1">
        <v>7</v>
      </c>
      <c r="B709" s="1">
        <v>5</v>
      </c>
      <c r="D709" s="1">
        <v>4</v>
      </c>
      <c r="E709" s="1" t="s">
        <v>12</v>
      </c>
      <c r="F709" s="1">
        <v>-376.322</v>
      </c>
      <c r="G709" s="1">
        <v>-222.995</v>
      </c>
      <c r="H709" s="1">
        <v>0.54300000000000004</v>
      </c>
      <c r="I709" s="1">
        <v>-16.582000000000001</v>
      </c>
      <c r="J709" s="1">
        <v>0.82199999999999995</v>
      </c>
      <c r="K709" s="1">
        <v>1.21</v>
      </c>
    </row>
    <row r="710" spans="1:11" x14ac:dyDescent="0.35">
      <c r="A710" s="1">
        <v>7</v>
      </c>
      <c r="B710" s="1">
        <v>5</v>
      </c>
      <c r="D710" s="1">
        <v>3</v>
      </c>
      <c r="E710" s="1" t="s">
        <v>9</v>
      </c>
      <c r="F710" s="1">
        <v>7.3940000000000001</v>
      </c>
      <c r="G710" s="1">
        <v>4.3559999999999999</v>
      </c>
      <c r="H710" s="1">
        <v>-6.4109999999999996</v>
      </c>
      <c r="I710" s="1">
        <v>153.619</v>
      </c>
      <c r="J710" s="1">
        <v>-7.5519999999999996</v>
      </c>
      <c r="K710" s="1">
        <v>-11.11</v>
      </c>
    </row>
    <row r="711" spans="1:11" x14ac:dyDescent="0.35">
      <c r="A711" s="1">
        <v>7</v>
      </c>
      <c r="B711" s="1">
        <v>5</v>
      </c>
      <c r="D711" s="1">
        <v>3</v>
      </c>
      <c r="E711" s="1" t="s">
        <v>10</v>
      </c>
      <c r="F711" s="1">
        <v>-6.2380000000000004</v>
      </c>
      <c r="G711" s="1">
        <v>-3.645</v>
      </c>
      <c r="H711" s="1">
        <v>5.3639999999999999</v>
      </c>
      <c r="I711" s="1">
        <v>-135.011</v>
      </c>
      <c r="J711" s="1">
        <v>6.6509999999999998</v>
      </c>
      <c r="K711" s="1">
        <v>9.7850000000000001</v>
      </c>
    </row>
    <row r="712" spans="1:11" x14ac:dyDescent="0.35">
      <c r="A712" s="1">
        <v>7</v>
      </c>
      <c r="B712" s="1">
        <v>5</v>
      </c>
      <c r="D712" s="1">
        <v>3</v>
      </c>
      <c r="E712" s="1" t="s">
        <v>11</v>
      </c>
      <c r="F712" s="1">
        <v>4.26</v>
      </c>
      <c r="G712" s="1">
        <v>2.5</v>
      </c>
      <c r="H712" s="1">
        <v>-3.673</v>
      </c>
      <c r="I712" s="1">
        <v>90.123000000000005</v>
      </c>
      <c r="J712" s="1">
        <v>-4.4379999999999997</v>
      </c>
      <c r="K712" s="1">
        <v>-6.53</v>
      </c>
    </row>
    <row r="713" spans="1:11" x14ac:dyDescent="0.35">
      <c r="A713" s="1">
        <v>7</v>
      </c>
      <c r="B713" s="1">
        <v>5</v>
      </c>
      <c r="D713" s="1">
        <v>3</v>
      </c>
      <c r="E713" s="1" t="s">
        <v>12</v>
      </c>
      <c r="F713" s="1">
        <v>-580.00300000000004</v>
      </c>
      <c r="G713" s="1">
        <v>-344.86700000000002</v>
      </c>
      <c r="H713" s="1">
        <v>1.1499999999999999</v>
      </c>
      <c r="I713" s="1">
        <v>-32.899000000000001</v>
      </c>
      <c r="J713" s="1">
        <v>1.64</v>
      </c>
      <c r="K713" s="1">
        <v>2.4129999999999998</v>
      </c>
    </row>
    <row r="714" spans="1:11" x14ac:dyDescent="0.35">
      <c r="A714" s="1">
        <v>7</v>
      </c>
      <c r="B714" s="1">
        <v>5</v>
      </c>
      <c r="D714" s="1">
        <v>2</v>
      </c>
      <c r="E714" s="1" t="s">
        <v>9</v>
      </c>
      <c r="F714" s="1">
        <v>4.0979999999999999</v>
      </c>
      <c r="G714" s="1">
        <v>2.3980000000000001</v>
      </c>
      <c r="H714" s="1">
        <v>-7.694</v>
      </c>
      <c r="I714" s="1">
        <v>173.50800000000001</v>
      </c>
      <c r="J714" s="1">
        <v>-8.4990000000000006</v>
      </c>
      <c r="K714" s="1">
        <v>-12.503</v>
      </c>
    </row>
    <row r="715" spans="1:11" x14ac:dyDescent="0.35">
      <c r="A715" s="1">
        <v>7</v>
      </c>
      <c r="B715" s="1">
        <v>5</v>
      </c>
      <c r="D715" s="1">
        <v>2</v>
      </c>
      <c r="E715" s="1" t="s">
        <v>10</v>
      </c>
      <c r="F715" s="1">
        <v>-1.1399999999999999</v>
      </c>
      <c r="G715" s="1">
        <v>-0.67300000000000004</v>
      </c>
      <c r="H715" s="1">
        <v>6.7210000000000001</v>
      </c>
      <c r="I715" s="1">
        <v>-170.30699999999999</v>
      </c>
      <c r="J715" s="1">
        <v>8.2929999999999993</v>
      </c>
      <c r="K715" s="1">
        <v>12.201000000000001</v>
      </c>
    </row>
    <row r="716" spans="1:11" x14ac:dyDescent="0.35">
      <c r="A716" s="1">
        <v>7</v>
      </c>
      <c r="B716" s="1">
        <v>5</v>
      </c>
      <c r="D716" s="1">
        <v>2</v>
      </c>
      <c r="E716" s="1" t="s">
        <v>11</v>
      </c>
      <c r="F716" s="1">
        <v>1.637</v>
      </c>
      <c r="G716" s="1">
        <v>0.96</v>
      </c>
      <c r="H716" s="1">
        <v>-4.4939999999999998</v>
      </c>
      <c r="I716" s="1">
        <v>107.387</v>
      </c>
      <c r="J716" s="1">
        <v>-5.2480000000000002</v>
      </c>
      <c r="K716" s="1">
        <v>-7.72</v>
      </c>
    </row>
    <row r="717" spans="1:11" x14ac:dyDescent="0.35">
      <c r="A717" s="1">
        <v>7</v>
      </c>
      <c r="B717" s="1">
        <v>5</v>
      </c>
      <c r="D717" s="1">
        <v>2</v>
      </c>
      <c r="E717" s="1" t="s">
        <v>12</v>
      </c>
      <c r="F717" s="1">
        <v>-786.72400000000005</v>
      </c>
      <c r="G717" s="1">
        <v>-468.51</v>
      </c>
      <c r="H717" s="1">
        <v>1.93</v>
      </c>
      <c r="I717" s="1">
        <v>-52.377000000000002</v>
      </c>
      <c r="J717" s="1">
        <v>2.6120000000000001</v>
      </c>
      <c r="K717" s="1">
        <v>3.8420000000000001</v>
      </c>
    </row>
    <row r="718" spans="1:11" x14ac:dyDescent="0.35">
      <c r="A718" s="1">
        <v>7</v>
      </c>
      <c r="B718" s="1">
        <v>5</v>
      </c>
      <c r="D718" s="1">
        <v>1</v>
      </c>
      <c r="E718" s="1" t="s">
        <v>9</v>
      </c>
      <c r="F718" s="1">
        <v>0.121</v>
      </c>
      <c r="G718" s="1">
        <v>9.4E-2</v>
      </c>
      <c r="H718" s="1">
        <v>-9.4830000000000005</v>
      </c>
      <c r="I718" s="1">
        <v>149.15899999999999</v>
      </c>
      <c r="J718" s="1">
        <v>-7.5709999999999997</v>
      </c>
      <c r="K718" s="1">
        <v>-11.138999999999999</v>
      </c>
    </row>
    <row r="719" spans="1:11" x14ac:dyDescent="0.35">
      <c r="A719" s="1">
        <v>7</v>
      </c>
      <c r="B719" s="1">
        <v>5</v>
      </c>
      <c r="D719" s="1">
        <v>1</v>
      </c>
      <c r="E719" s="1" t="s">
        <v>10</v>
      </c>
      <c r="F719" s="1">
        <v>0.41699999999999998</v>
      </c>
      <c r="G719" s="1">
        <v>0.25</v>
      </c>
      <c r="H719" s="1">
        <v>14.321</v>
      </c>
      <c r="I719" s="1">
        <v>-247.07599999999999</v>
      </c>
      <c r="J719" s="1">
        <v>12.473000000000001</v>
      </c>
      <c r="K719" s="1">
        <v>18.350000000000001</v>
      </c>
    </row>
    <row r="720" spans="1:11" x14ac:dyDescent="0.35">
      <c r="A720" s="1">
        <v>7</v>
      </c>
      <c r="B720" s="1">
        <v>5</v>
      </c>
      <c r="D720" s="1">
        <v>1</v>
      </c>
      <c r="E720" s="1" t="s">
        <v>11</v>
      </c>
      <c r="F720" s="1">
        <v>-8.2000000000000003E-2</v>
      </c>
      <c r="G720" s="1">
        <v>-4.2999999999999997E-2</v>
      </c>
      <c r="H720" s="1">
        <v>-6.61</v>
      </c>
      <c r="I720" s="1">
        <v>110.044</v>
      </c>
      <c r="J720" s="1">
        <v>-5.5679999999999996</v>
      </c>
      <c r="K720" s="1">
        <v>-8.1910000000000007</v>
      </c>
    </row>
    <row r="721" spans="1:11" x14ac:dyDescent="0.35">
      <c r="A721" s="1">
        <v>7</v>
      </c>
      <c r="B721" s="1">
        <v>5</v>
      </c>
      <c r="D721" s="1">
        <v>1</v>
      </c>
      <c r="E721" s="1" t="s">
        <v>12</v>
      </c>
      <c r="F721" s="1">
        <v>-999.78899999999999</v>
      </c>
      <c r="G721" s="1">
        <v>-596.10299999999995</v>
      </c>
      <c r="H721" s="1">
        <v>3.0459999999999998</v>
      </c>
      <c r="I721" s="1">
        <v>-74.992000000000004</v>
      </c>
      <c r="J721" s="1">
        <v>3.7570000000000001</v>
      </c>
      <c r="K721" s="1">
        <v>5.5279999999999996</v>
      </c>
    </row>
    <row r="722" spans="1:11" x14ac:dyDescent="0.35">
      <c r="A722" s="1">
        <v>7</v>
      </c>
      <c r="B722" s="1">
        <v>2</v>
      </c>
      <c r="D722" s="1">
        <v>5</v>
      </c>
      <c r="E722" s="1" t="s">
        <v>9</v>
      </c>
      <c r="F722" s="1">
        <v>35.409999999999997</v>
      </c>
      <c r="G722" s="1">
        <v>20.893000000000001</v>
      </c>
      <c r="H722" s="1">
        <v>-0.77300000000000002</v>
      </c>
      <c r="I722" s="1">
        <v>23.814</v>
      </c>
      <c r="J722" s="1">
        <v>-1.1619999999999999</v>
      </c>
      <c r="K722" s="1">
        <v>-1.71</v>
      </c>
    </row>
    <row r="723" spans="1:11" x14ac:dyDescent="0.35">
      <c r="A723" s="1">
        <v>7</v>
      </c>
      <c r="B723" s="1">
        <v>2</v>
      </c>
      <c r="D723" s="1">
        <v>5</v>
      </c>
      <c r="E723" s="1" t="s">
        <v>10</v>
      </c>
      <c r="F723" s="1">
        <v>-30.8</v>
      </c>
      <c r="G723" s="1">
        <v>-18.27</v>
      </c>
      <c r="H723" s="1">
        <v>0.73399999999999999</v>
      </c>
      <c r="I723" s="1">
        <v>-22.266999999999999</v>
      </c>
      <c r="J723" s="1">
        <v>1.08</v>
      </c>
      <c r="K723" s="1">
        <v>1.589</v>
      </c>
    </row>
    <row r="724" spans="1:11" x14ac:dyDescent="0.35">
      <c r="A724" s="1">
        <v>7</v>
      </c>
      <c r="B724" s="1">
        <v>2</v>
      </c>
      <c r="D724" s="1">
        <v>5</v>
      </c>
      <c r="E724" s="1" t="s">
        <v>11</v>
      </c>
      <c r="F724" s="1">
        <v>20.690999999999999</v>
      </c>
      <c r="G724" s="1">
        <v>12.238</v>
      </c>
      <c r="H724" s="1">
        <v>-0.47</v>
      </c>
      <c r="I724" s="1">
        <v>14.398999999999999</v>
      </c>
      <c r="J724" s="1">
        <v>-0.70099999999999996</v>
      </c>
      <c r="K724" s="1">
        <v>-1.0309999999999999</v>
      </c>
    </row>
    <row r="725" spans="1:11" x14ac:dyDescent="0.35">
      <c r="A725" s="1">
        <v>7</v>
      </c>
      <c r="B725" s="1">
        <v>2</v>
      </c>
      <c r="D725" s="1">
        <v>5</v>
      </c>
      <c r="E725" s="1" t="s">
        <v>12</v>
      </c>
      <c r="F725" s="1">
        <v>-83.149000000000001</v>
      </c>
      <c r="G725" s="1">
        <v>-48.834000000000003</v>
      </c>
      <c r="H725" s="1">
        <v>0.48499999999999999</v>
      </c>
      <c r="I725" s="1">
        <v>-14.881</v>
      </c>
      <c r="J725" s="1">
        <v>0.72499999999999998</v>
      </c>
      <c r="K725" s="1">
        <v>1.0669999999999999</v>
      </c>
    </row>
    <row r="726" spans="1:11" x14ac:dyDescent="0.35">
      <c r="A726" s="1">
        <v>7</v>
      </c>
      <c r="B726" s="1">
        <v>2</v>
      </c>
      <c r="D726" s="1">
        <v>4</v>
      </c>
      <c r="E726" s="1" t="s">
        <v>9</v>
      </c>
      <c r="F726" s="1">
        <v>26.13</v>
      </c>
      <c r="G726" s="1">
        <v>15.615</v>
      </c>
      <c r="H726" s="1">
        <v>-1.4390000000000001</v>
      </c>
      <c r="I726" s="1">
        <v>38.83</v>
      </c>
      <c r="J726" s="1">
        <v>-1.93</v>
      </c>
      <c r="K726" s="1">
        <v>-2.84</v>
      </c>
    </row>
    <row r="727" spans="1:11" x14ac:dyDescent="0.35">
      <c r="A727" s="1">
        <v>7</v>
      </c>
      <c r="B727" s="1">
        <v>2</v>
      </c>
      <c r="D727" s="1">
        <v>4</v>
      </c>
      <c r="E727" s="1" t="s">
        <v>10</v>
      </c>
      <c r="F727" s="1">
        <v>-26.047000000000001</v>
      </c>
      <c r="G727" s="1">
        <v>-15.552</v>
      </c>
      <c r="H727" s="1">
        <v>1.3360000000000001</v>
      </c>
      <c r="I727" s="1">
        <v>-36.796999999999997</v>
      </c>
      <c r="J727" s="1">
        <v>1.8280000000000001</v>
      </c>
      <c r="K727" s="1">
        <v>2.6890000000000001</v>
      </c>
    </row>
    <row r="728" spans="1:11" x14ac:dyDescent="0.35">
      <c r="A728" s="1">
        <v>7</v>
      </c>
      <c r="B728" s="1">
        <v>2</v>
      </c>
      <c r="D728" s="1">
        <v>4</v>
      </c>
      <c r="E728" s="1" t="s">
        <v>11</v>
      </c>
      <c r="F728" s="1">
        <v>16.305</v>
      </c>
      <c r="G728" s="1">
        <v>9.74</v>
      </c>
      <c r="H728" s="1">
        <v>-0.86699999999999999</v>
      </c>
      <c r="I728" s="1">
        <v>23.632000000000001</v>
      </c>
      <c r="J728" s="1">
        <v>-1.1739999999999999</v>
      </c>
      <c r="K728" s="1">
        <v>-1.728</v>
      </c>
    </row>
    <row r="729" spans="1:11" x14ac:dyDescent="0.35">
      <c r="A729" s="1">
        <v>7</v>
      </c>
      <c r="B729" s="1">
        <v>2</v>
      </c>
      <c r="D729" s="1">
        <v>4</v>
      </c>
      <c r="E729" s="1" t="s">
        <v>12</v>
      </c>
      <c r="F729" s="1">
        <v>-189.298</v>
      </c>
      <c r="G729" s="1">
        <v>-112.248</v>
      </c>
      <c r="H729" s="1">
        <v>1.7070000000000001</v>
      </c>
      <c r="I729" s="1">
        <v>-52.539000000000001</v>
      </c>
      <c r="J729" s="1">
        <v>2.5990000000000002</v>
      </c>
      <c r="K729" s="1">
        <v>3.8239999999999998</v>
      </c>
    </row>
    <row r="730" spans="1:11" x14ac:dyDescent="0.35">
      <c r="A730" s="1">
        <v>7</v>
      </c>
      <c r="B730" s="1">
        <v>2</v>
      </c>
      <c r="D730" s="1">
        <v>3</v>
      </c>
      <c r="E730" s="1" t="s">
        <v>9</v>
      </c>
      <c r="F730" s="1">
        <v>25.091999999999999</v>
      </c>
      <c r="G730" s="1">
        <v>14.98</v>
      </c>
      <c r="H730" s="1">
        <v>-2.1240000000000001</v>
      </c>
      <c r="I730" s="1">
        <v>52.256999999999998</v>
      </c>
      <c r="J730" s="1">
        <v>-2.58</v>
      </c>
      <c r="K730" s="1">
        <v>-3.7959999999999998</v>
      </c>
    </row>
    <row r="731" spans="1:11" x14ac:dyDescent="0.35">
      <c r="A731" s="1">
        <v>7</v>
      </c>
      <c r="B731" s="1">
        <v>2</v>
      </c>
      <c r="D731" s="1">
        <v>3</v>
      </c>
      <c r="E731" s="1" t="s">
        <v>10</v>
      </c>
      <c r="F731" s="1">
        <v>-24.065999999999999</v>
      </c>
      <c r="G731" s="1">
        <v>-14.372</v>
      </c>
      <c r="H731" s="1">
        <v>2.0219999999999998</v>
      </c>
      <c r="I731" s="1">
        <v>-50.651000000000003</v>
      </c>
      <c r="J731" s="1">
        <v>2.5019999999999998</v>
      </c>
      <c r="K731" s="1">
        <v>3.681</v>
      </c>
    </row>
    <row r="732" spans="1:11" x14ac:dyDescent="0.35">
      <c r="A732" s="1">
        <v>7</v>
      </c>
      <c r="B732" s="1">
        <v>2</v>
      </c>
      <c r="D732" s="1">
        <v>3</v>
      </c>
      <c r="E732" s="1" t="s">
        <v>11</v>
      </c>
      <c r="F732" s="1">
        <v>15.362</v>
      </c>
      <c r="G732" s="1">
        <v>9.1720000000000006</v>
      </c>
      <c r="H732" s="1">
        <v>-1.296</v>
      </c>
      <c r="I732" s="1">
        <v>32.156999999999996</v>
      </c>
      <c r="J732" s="1">
        <v>-1.5880000000000001</v>
      </c>
      <c r="K732" s="1">
        <v>-2.3370000000000002</v>
      </c>
    </row>
    <row r="733" spans="1:11" x14ac:dyDescent="0.35">
      <c r="A733" s="1">
        <v>7</v>
      </c>
      <c r="B733" s="1">
        <v>2</v>
      </c>
      <c r="D733" s="1">
        <v>3</v>
      </c>
      <c r="E733" s="1" t="s">
        <v>12</v>
      </c>
      <c r="F733" s="1">
        <v>-292.38799999999998</v>
      </c>
      <c r="G733" s="1">
        <v>-173.88300000000001</v>
      </c>
      <c r="H733" s="1">
        <v>3.7429999999999999</v>
      </c>
      <c r="I733" s="1">
        <v>-107.592</v>
      </c>
      <c r="J733" s="1">
        <v>5.3609999999999998</v>
      </c>
      <c r="K733" s="1">
        <v>7.8869999999999996</v>
      </c>
    </row>
    <row r="734" spans="1:11" x14ac:dyDescent="0.35">
      <c r="A734" s="1">
        <v>7</v>
      </c>
      <c r="B734" s="1">
        <v>2</v>
      </c>
      <c r="D734" s="1">
        <v>2</v>
      </c>
      <c r="E734" s="1" t="s">
        <v>9</v>
      </c>
      <c r="F734" s="1">
        <v>23.02</v>
      </c>
      <c r="G734" s="1">
        <v>13.754</v>
      </c>
      <c r="H734" s="1">
        <v>-2.734</v>
      </c>
      <c r="I734" s="1">
        <v>61.521000000000001</v>
      </c>
      <c r="J734" s="1">
        <v>-3.032</v>
      </c>
      <c r="K734" s="1">
        <v>-4.46</v>
      </c>
    </row>
    <row r="735" spans="1:11" x14ac:dyDescent="0.35">
      <c r="A735" s="1">
        <v>7</v>
      </c>
      <c r="B735" s="1">
        <v>2</v>
      </c>
      <c r="D735" s="1">
        <v>2</v>
      </c>
      <c r="E735" s="1" t="s">
        <v>10</v>
      </c>
      <c r="F735" s="1">
        <v>-22.638999999999999</v>
      </c>
      <c r="G735" s="1">
        <v>-13.526</v>
      </c>
      <c r="H735" s="1">
        <v>2.7370000000000001</v>
      </c>
      <c r="I735" s="1">
        <v>-62.878</v>
      </c>
      <c r="J735" s="1">
        <v>3.0979999999999999</v>
      </c>
      <c r="K735" s="1">
        <v>4.5579999999999998</v>
      </c>
    </row>
    <row r="736" spans="1:11" x14ac:dyDescent="0.35">
      <c r="A736" s="1">
        <v>7</v>
      </c>
      <c r="B736" s="1">
        <v>2</v>
      </c>
      <c r="D736" s="1">
        <v>2</v>
      </c>
      <c r="E736" s="1" t="s">
        <v>11</v>
      </c>
      <c r="F736" s="1">
        <v>14.269</v>
      </c>
      <c r="G736" s="1">
        <v>8.5250000000000004</v>
      </c>
      <c r="H736" s="1">
        <v>-1.71</v>
      </c>
      <c r="I736" s="1">
        <v>38.874000000000002</v>
      </c>
      <c r="J736" s="1">
        <v>-1.9159999999999999</v>
      </c>
      <c r="K736" s="1">
        <v>-2.8180000000000001</v>
      </c>
    </row>
    <row r="737" spans="1:11" x14ac:dyDescent="0.35">
      <c r="A737" s="1">
        <v>7</v>
      </c>
      <c r="B737" s="1">
        <v>2</v>
      </c>
      <c r="D737" s="1">
        <v>2</v>
      </c>
      <c r="E737" s="1" t="s">
        <v>12</v>
      </c>
      <c r="F737" s="1">
        <v>-392.53699999999998</v>
      </c>
      <c r="G737" s="1">
        <v>-233.77600000000001</v>
      </c>
      <c r="H737" s="1">
        <v>6.5890000000000004</v>
      </c>
      <c r="I737" s="1">
        <v>-176.75200000000001</v>
      </c>
      <c r="J737" s="1">
        <v>8.8209999999999997</v>
      </c>
      <c r="K737" s="1">
        <v>12.977</v>
      </c>
    </row>
    <row r="738" spans="1:11" x14ac:dyDescent="0.35">
      <c r="A738" s="1">
        <v>7</v>
      </c>
      <c r="B738" s="1">
        <v>2</v>
      </c>
      <c r="D738" s="1">
        <v>1</v>
      </c>
      <c r="E738" s="1" t="s">
        <v>9</v>
      </c>
      <c r="F738" s="1">
        <v>13.41</v>
      </c>
      <c r="G738" s="1">
        <v>8.0120000000000005</v>
      </c>
      <c r="H738" s="1">
        <v>-2.7509999999999999</v>
      </c>
      <c r="I738" s="1">
        <v>47.277999999999999</v>
      </c>
      <c r="J738" s="1">
        <v>-2.3849999999999998</v>
      </c>
      <c r="K738" s="1">
        <v>-3.5089999999999999</v>
      </c>
    </row>
    <row r="739" spans="1:11" x14ac:dyDescent="0.35">
      <c r="A739" s="1">
        <v>7</v>
      </c>
      <c r="B739" s="1">
        <v>2</v>
      </c>
      <c r="D739" s="1">
        <v>1</v>
      </c>
      <c r="E739" s="1" t="s">
        <v>10</v>
      </c>
      <c r="F739" s="1">
        <v>-6.617</v>
      </c>
      <c r="G739" s="1">
        <v>-3.9510000000000001</v>
      </c>
      <c r="H739" s="1">
        <v>3.137</v>
      </c>
      <c r="I739" s="1">
        <v>-55.335000000000001</v>
      </c>
      <c r="J739" s="1">
        <v>2.7879999999999998</v>
      </c>
      <c r="K739" s="1">
        <v>4.1020000000000003</v>
      </c>
    </row>
    <row r="740" spans="1:11" x14ac:dyDescent="0.35">
      <c r="A740" s="1">
        <v>7</v>
      </c>
      <c r="B740" s="1">
        <v>2</v>
      </c>
      <c r="D740" s="1">
        <v>1</v>
      </c>
      <c r="E740" s="1" t="s">
        <v>11</v>
      </c>
      <c r="F740" s="1">
        <v>5.5629999999999997</v>
      </c>
      <c r="G740" s="1">
        <v>3.323</v>
      </c>
      <c r="H740" s="1">
        <v>-1.6359999999999999</v>
      </c>
      <c r="I740" s="1">
        <v>28.503</v>
      </c>
      <c r="J740" s="1">
        <v>-1.4370000000000001</v>
      </c>
      <c r="K740" s="1">
        <v>-2.1139999999999999</v>
      </c>
    </row>
    <row r="741" spans="1:11" x14ac:dyDescent="0.35">
      <c r="A741" s="1">
        <v>7</v>
      </c>
      <c r="B741" s="1">
        <v>2</v>
      </c>
      <c r="D741" s="1">
        <v>1</v>
      </c>
      <c r="E741" s="1" t="s">
        <v>12</v>
      </c>
      <c r="F741" s="1">
        <v>-486.69099999999997</v>
      </c>
      <c r="G741" s="1">
        <v>-290.084</v>
      </c>
      <c r="H741" s="1">
        <v>9.98</v>
      </c>
      <c r="I741" s="1">
        <v>-246.40799999999999</v>
      </c>
      <c r="J741" s="1">
        <v>12.340999999999999</v>
      </c>
      <c r="K741" s="1">
        <v>18.155999999999999</v>
      </c>
    </row>
    <row r="742" spans="1:11" x14ac:dyDescent="0.35">
      <c r="A742" s="1">
        <v>8</v>
      </c>
      <c r="B742" s="1">
        <v>23</v>
      </c>
      <c r="D742" s="1">
        <v>5</v>
      </c>
      <c r="E742" s="1" t="s">
        <v>9</v>
      </c>
      <c r="F742" s="1">
        <v>-31.952000000000002</v>
      </c>
      <c r="G742" s="1">
        <v>-20.751000000000001</v>
      </c>
      <c r="H742" s="1">
        <v>-0.27400000000000002</v>
      </c>
      <c r="I742" s="1">
        <v>24.28</v>
      </c>
      <c r="J742" s="1">
        <v>-0.22</v>
      </c>
      <c r="K742" s="1">
        <v>-0.32400000000000001</v>
      </c>
    </row>
    <row r="743" spans="1:11" x14ac:dyDescent="0.35">
      <c r="A743" s="1">
        <v>8</v>
      </c>
      <c r="B743" s="1">
        <v>23</v>
      </c>
      <c r="D743" s="1">
        <v>5</v>
      </c>
      <c r="E743" s="1" t="s">
        <v>10</v>
      </c>
      <c r="F743" s="1">
        <v>27.628</v>
      </c>
      <c r="G743" s="1">
        <v>17.911000000000001</v>
      </c>
      <c r="H743" s="1">
        <v>0.27800000000000002</v>
      </c>
      <c r="I743" s="1">
        <v>-22.396999999999998</v>
      </c>
      <c r="J743" s="1">
        <v>0.193</v>
      </c>
      <c r="K743" s="1">
        <v>0.28399999999999997</v>
      </c>
    </row>
    <row r="744" spans="1:11" x14ac:dyDescent="0.35">
      <c r="A744" s="1">
        <v>8</v>
      </c>
      <c r="B744" s="1">
        <v>23</v>
      </c>
      <c r="D744" s="1">
        <v>5</v>
      </c>
      <c r="E744" s="1" t="s">
        <v>11</v>
      </c>
      <c r="F744" s="1">
        <v>-18.619</v>
      </c>
      <c r="G744" s="1">
        <v>-12.082000000000001</v>
      </c>
      <c r="H744" s="1">
        <v>-0.17199999999999999</v>
      </c>
      <c r="I744" s="1">
        <v>14.585000000000001</v>
      </c>
      <c r="J744" s="1">
        <v>-0.129</v>
      </c>
      <c r="K744" s="1">
        <v>-0.19</v>
      </c>
    </row>
    <row r="745" spans="1:11" x14ac:dyDescent="0.35">
      <c r="A745" s="1">
        <v>8</v>
      </c>
      <c r="B745" s="1">
        <v>23</v>
      </c>
      <c r="D745" s="1">
        <v>5</v>
      </c>
      <c r="E745" s="1" t="s">
        <v>12</v>
      </c>
      <c r="F745" s="1">
        <v>-59.036999999999999</v>
      </c>
      <c r="G745" s="1">
        <v>-38.618000000000002</v>
      </c>
      <c r="H745" s="1">
        <v>-0.14399999999999999</v>
      </c>
      <c r="I745" s="1">
        <v>12.497999999999999</v>
      </c>
      <c r="J745" s="1">
        <v>-0.112</v>
      </c>
      <c r="K745" s="1">
        <v>-0.16500000000000001</v>
      </c>
    </row>
    <row r="746" spans="1:11" x14ac:dyDescent="0.35">
      <c r="A746" s="1">
        <v>8</v>
      </c>
      <c r="B746" s="1">
        <v>23</v>
      </c>
      <c r="D746" s="1">
        <v>4</v>
      </c>
      <c r="E746" s="1" t="s">
        <v>9</v>
      </c>
      <c r="F746" s="1">
        <v>-23.241</v>
      </c>
      <c r="G746" s="1">
        <v>-15.042999999999999</v>
      </c>
      <c r="H746" s="1">
        <v>-0.43099999999999999</v>
      </c>
      <c r="I746" s="1">
        <v>38.326999999999998</v>
      </c>
      <c r="J746" s="1">
        <v>-0.45700000000000002</v>
      </c>
      <c r="K746" s="1">
        <v>-0.67200000000000004</v>
      </c>
    </row>
    <row r="747" spans="1:11" x14ac:dyDescent="0.35">
      <c r="A747" s="1">
        <v>8</v>
      </c>
      <c r="B747" s="1">
        <v>23</v>
      </c>
      <c r="D747" s="1">
        <v>4</v>
      </c>
      <c r="E747" s="1" t="s">
        <v>10</v>
      </c>
      <c r="F747" s="1">
        <v>23.213999999999999</v>
      </c>
      <c r="G747" s="1">
        <v>15.045</v>
      </c>
      <c r="H747" s="1">
        <v>0.39200000000000002</v>
      </c>
      <c r="I747" s="1">
        <v>-35.884</v>
      </c>
      <c r="J747" s="1">
        <v>0.41699999999999998</v>
      </c>
      <c r="K747" s="1">
        <v>0.61399999999999999</v>
      </c>
    </row>
    <row r="748" spans="1:11" x14ac:dyDescent="0.35">
      <c r="A748" s="1">
        <v>8</v>
      </c>
      <c r="B748" s="1">
        <v>23</v>
      </c>
      <c r="D748" s="1">
        <v>4</v>
      </c>
      <c r="E748" s="1" t="s">
        <v>11</v>
      </c>
      <c r="F748" s="1">
        <v>-14.516999999999999</v>
      </c>
      <c r="G748" s="1">
        <v>-9.4019999999999992</v>
      </c>
      <c r="H748" s="1">
        <v>-0.25700000000000001</v>
      </c>
      <c r="I748" s="1">
        <v>23.189</v>
      </c>
      <c r="J748" s="1">
        <v>-0.27300000000000002</v>
      </c>
      <c r="K748" s="1">
        <v>-0.40200000000000002</v>
      </c>
    </row>
    <row r="749" spans="1:11" x14ac:dyDescent="0.35">
      <c r="A749" s="1">
        <v>8</v>
      </c>
      <c r="B749" s="1">
        <v>23</v>
      </c>
      <c r="D749" s="1">
        <v>4</v>
      </c>
      <c r="E749" s="1" t="s">
        <v>12</v>
      </c>
      <c r="F749" s="1">
        <v>-132.97200000000001</v>
      </c>
      <c r="G749" s="1">
        <v>-86.989000000000004</v>
      </c>
      <c r="H749" s="1">
        <v>-0.40600000000000003</v>
      </c>
      <c r="I749" s="1">
        <v>43.386000000000003</v>
      </c>
      <c r="J749" s="1">
        <v>-0.44500000000000001</v>
      </c>
      <c r="K749" s="1">
        <v>-0.65400000000000003</v>
      </c>
    </row>
    <row r="750" spans="1:11" x14ac:dyDescent="0.35">
      <c r="A750" s="1">
        <v>8</v>
      </c>
      <c r="B750" s="1">
        <v>23</v>
      </c>
      <c r="D750" s="1">
        <v>3</v>
      </c>
      <c r="E750" s="1" t="s">
        <v>9</v>
      </c>
      <c r="F750" s="1">
        <v>-22.213000000000001</v>
      </c>
      <c r="G750" s="1">
        <v>-14.425000000000001</v>
      </c>
      <c r="H750" s="1">
        <v>-0.63</v>
      </c>
      <c r="I750" s="1">
        <v>50.503999999999998</v>
      </c>
      <c r="J750" s="1">
        <v>-0.64400000000000002</v>
      </c>
      <c r="K750" s="1">
        <v>-0.94699999999999995</v>
      </c>
    </row>
    <row r="751" spans="1:11" x14ac:dyDescent="0.35">
      <c r="A751" s="1">
        <v>8</v>
      </c>
      <c r="B751" s="1">
        <v>23</v>
      </c>
      <c r="D751" s="1">
        <v>3</v>
      </c>
      <c r="E751" s="1" t="s">
        <v>10</v>
      </c>
      <c r="F751" s="1">
        <v>21.43</v>
      </c>
      <c r="G751" s="1">
        <v>13.92</v>
      </c>
      <c r="H751" s="1">
        <v>0.58599999999999997</v>
      </c>
      <c r="I751" s="1">
        <v>-48.539000000000001</v>
      </c>
      <c r="J751" s="1">
        <v>0.60599999999999998</v>
      </c>
      <c r="K751" s="1">
        <v>0.89100000000000001</v>
      </c>
    </row>
    <row r="752" spans="1:11" x14ac:dyDescent="0.35">
      <c r="A752" s="1">
        <v>8</v>
      </c>
      <c r="B752" s="1">
        <v>23</v>
      </c>
      <c r="D752" s="1">
        <v>3</v>
      </c>
      <c r="E752" s="1" t="s">
        <v>11</v>
      </c>
      <c r="F752" s="1">
        <v>-13.638999999999999</v>
      </c>
      <c r="G752" s="1">
        <v>-8.8580000000000005</v>
      </c>
      <c r="H752" s="1">
        <v>-0.38</v>
      </c>
      <c r="I752" s="1">
        <v>30.949000000000002</v>
      </c>
      <c r="J752" s="1">
        <v>-0.39</v>
      </c>
      <c r="K752" s="1">
        <v>-0.57399999999999995</v>
      </c>
    </row>
    <row r="753" spans="1:11" x14ac:dyDescent="0.35">
      <c r="A753" s="1">
        <v>8</v>
      </c>
      <c r="B753" s="1">
        <v>23</v>
      </c>
      <c r="D753" s="1">
        <v>3</v>
      </c>
      <c r="E753" s="1" t="s">
        <v>12</v>
      </c>
      <c r="F753" s="1">
        <v>-204.31200000000001</v>
      </c>
      <c r="G753" s="1">
        <v>-133.72200000000001</v>
      </c>
      <c r="H753" s="1">
        <v>-0.83899999999999997</v>
      </c>
      <c r="I753" s="1">
        <v>87.421999999999997</v>
      </c>
      <c r="J753" s="1">
        <v>-0.99199999999999999</v>
      </c>
      <c r="K753" s="1">
        <v>-1.4590000000000001</v>
      </c>
    </row>
    <row r="754" spans="1:11" x14ac:dyDescent="0.35">
      <c r="A754" s="1">
        <v>8</v>
      </c>
      <c r="B754" s="1">
        <v>23</v>
      </c>
      <c r="D754" s="1">
        <v>2</v>
      </c>
      <c r="E754" s="1" t="s">
        <v>9</v>
      </c>
      <c r="F754" s="1">
        <v>-20.126000000000001</v>
      </c>
      <c r="G754" s="1">
        <v>-13.115</v>
      </c>
      <c r="H754" s="1">
        <v>-0.83799999999999997</v>
      </c>
      <c r="I754" s="1">
        <v>58.326000000000001</v>
      </c>
      <c r="J754" s="1">
        <v>-0.82199999999999995</v>
      </c>
      <c r="K754" s="1">
        <v>-1.2090000000000001</v>
      </c>
    </row>
    <row r="755" spans="1:11" x14ac:dyDescent="0.35">
      <c r="A755" s="1">
        <v>8</v>
      </c>
      <c r="B755" s="1">
        <v>23</v>
      </c>
      <c r="D755" s="1">
        <v>2</v>
      </c>
      <c r="E755" s="1" t="s">
        <v>10</v>
      </c>
      <c r="F755" s="1">
        <v>19.954999999999998</v>
      </c>
      <c r="G755" s="1">
        <v>13.023999999999999</v>
      </c>
      <c r="H755" s="1">
        <v>0.81299999999999994</v>
      </c>
      <c r="I755" s="1">
        <v>-59.627000000000002</v>
      </c>
      <c r="J755" s="1">
        <v>0.81599999999999995</v>
      </c>
      <c r="K755" s="1">
        <v>1.2</v>
      </c>
    </row>
    <row r="756" spans="1:11" x14ac:dyDescent="0.35">
      <c r="A756" s="1">
        <v>8</v>
      </c>
      <c r="B756" s="1">
        <v>23</v>
      </c>
      <c r="D756" s="1">
        <v>2</v>
      </c>
      <c r="E756" s="1" t="s">
        <v>11</v>
      </c>
      <c r="F756" s="1">
        <v>-12.525</v>
      </c>
      <c r="G756" s="1">
        <v>-8.1679999999999993</v>
      </c>
      <c r="H756" s="1">
        <v>-0.51600000000000001</v>
      </c>
      <c r="I756" s="1">
        <v>36.859000000000002</v>
      </c>
      <c r="J756" s="1">
        <v>-0.51200000000000001</v>
      </c>
      <c r="K756" s="1">
        <v>-0.753</v>
      </c>
    </row>
    <row r="757" spans="1:11" x14ac:dyDescent="0.35">
      <c r="A757" s="1">
        <v>8</v>
      </c>
      <c r="B757" s="1">
        <v>23</v>
      </c>
      <c r="D757" s="1">
        <v>2</v>
      </c>
      <c r="E757" s="1" t="s">
        <v>12</v>
      </c>
      <c r="F757" s="1">
        <v>-273.44299999999998</v>
      </c>
      <c r="G757" s="1">
        <v>-179.05500000000001</v>
      </c>
      <c r="H757" s="1">
        <v>-1.5049999999999999</v>
      </c>
      <c r="I757" s="1">
        <v>141.708</v>
      </c>
      <c r="J757" s="1">
        <v>-1.7230000000000001</v>
      </c>
      <c r="K757" s="1">
        <v>-2.5350000000000001</v>
      </c>
    </row>
    <row r="758" spans="1:11" x14ac:dyDescent="0.35">
      <c r="A758" s="1">
        <v>8</v>
      </c>
      <c r="B758" s="1">
        <v>23</v>
      </c>
      <c r="D758" s="1">
        <v>1</v>
      </c>
      <c r="E758" s="1" t="s">
        <v>9</v>
      </c>
      <c r="F758" s="1">
        <v>-11.534000000000001</v>
      </c>
      <c r="G758" s="1">
        <v>-7.5519999999999996</v>
      </c>
      <c r="H758" s="1">
        <v>-1.0940000000000001</v>
      </c>
      <c r="I758" s="1">
        <v>43.784999999999997</v>
      </c>
      <c r="J758" s="1">
        <v>-0.85299999999999998</v>
      </c>
      <c r="K758" s="1">
        <v>-1.254</v>
      </c>
    </row>
    <row r="759" spans="1:11" x14ac:dyDescent="0.35">
      <c r="A759" s="1">
        <v>8</v>
      </c>
      <c r="B759" s="1">
        <v>23</v>
      </c>
      <c r="D759" s="1">
        <v>1</v>
      </c>
      <c r="E759" s="1" t="s">
        <v>10</v>
      </c>
      <c r="F759" s="1">
        <v>5.843</v>
      </c>
      <c r="G759" s="1">
        <v>3.8210000000000002</v>
      </c>
      <c r="H759" s="1">
        <v>1.252</v>
      </c>
      <c r="I759" s="1">
        <v>-52.968000000000004</v>
      </c>
      <c r="J759" s="1">
        <v>0.999</v>
      </c>
      <c r="K759" s="1">
        <v>1.4690000000000001</v>
      </c>
    </row>
    <row r="760" spans="1:11" x14ac:dyDescent="0.35">
      <c r="A760" s="1">
        <v>8</v>
      </c>
      <c r="B760" s="1">
        <v>23</v>
      </c>
      <c r="D760" s="1">
        <v>1</v>
      </c>
      <c r="E760" s="1" t="s">
        <v>11</v>
      </c>
      <c r="F760" s="1">
        <v>-4.827</v>
      </c>
      <c r="G760" s="1">
        <v>-3.1589999999999998</v>
      </c>
      <c r="H760" s="1">
        <v>-0.65200000000000002</v>
      </c>
      <c r="I760" s="1">
        <v>26.875</v>
      </c>
      <c r="J760" s="1">
        <v>-0.51400000000000001</v>
      </c>
      <c r="K760" s="1">
        <v>-0.75700000000000001</v>
      </c>
    </row>
    <row r="761" spans="1:11" x14ac:dyDescent="0.35">
      <c r="A761" s="1">
        <v>8</v>
      </c>
      <c r="B761" s="1">
        <v>23</v>
      </c>
      <c r="D761" s="1">
        <v>1</v>
      </c>
      <c r="E761" s="1" t="s">
        <v>12</v>
      </c>
      <c r="F761" s="1">
        <v>-337.79700000000003</v>
      </c>
      <c r="G761" s="1">
        <v>-221.34200000000001</v>
      </c>
      <c r="H761" s="1">
        <v>-2.4500000000000002</v>
      </c>
      <c r="I761" s="1">
        <v>195.41399999999999</v>
      </c>
      <c r="J761" s="1">
        <v>-2.605</v>
      </c>
      <c r="K761" s="1">
        <v>-3.8330000000000002</v>
      </c>
    </row>
    <row r="762" spans="1:11" x14ac:dyDescent="0.35">
      <c r="A762" s="1">
        <v>8</v>
      </c>
      <c r="B762" s="1">
        <v>16</v>
      </c>
      <c r="D762" s="1">
        <v>5</v>
      </c>
      <c r="E762" s="1" t="s">
        <v>9</v>
      </c>
      <c r="F762" s="1">
        <v>-25.105</v>
      </c>
      <c r="G762" s="1">
        <v>-14.355</v>
      </c>
      <c r="H762" s="1">
        <v>-0.78400000000000003</v>
      </c>
      <c r="I762" s="1">
        <v>67.751999999999995</v>
      </c>
      <c r="J762" s="1">
        <v>-0.61</v>
      </c>
      <c r="K762" s="1">
        <v>-0.89700000000000002</v>
      </c>
    </row>
    <row r="763" spans="1:11" x14ac:dyDescent="0.35">
      <c r="A763" s="1">
        <v>8</v>
      </c>
      <c r="B763" s="1">
        <v>16</v>
      </c>
      <c r="D763" s="1">
        <v>5</v>
      </c>
      <c r="E763" s="1" t="s">
        <v>10</v>
      </c>
      <c r="F763" s="1">
        <v>20.437999999999999</v>
      </c>
      <c r="G763" s="1">
        <v>12.028</v>
      </c>
      <c r="H763" s="1">
        <v>-0.97299999999999998</v>
      </c>
      <c r="I763" s="1">
        <v>-50.863</v>
      </c>
      <c r="J763" s="1">
        <v>0.33700000000000002</v>
      </c>
      <c r="K763" s="1">
        <v>0.496</v>
      </c>
    </row>
    <row r="764" spans="1:11" x14ac:dyDescent="0.35">
      <c r="A764" s="1">
        <v>8</v>
      </c>
      <c r="B764" s="1">
        <v>16</v>
      </c>
      <c r="D764" s="1">
        <v>5</v>
      </c>
      <c r="E764" s="1" t="s">
        <v>11</v>
      </c>
      <c r="F764" s="1">
        <v>-14.231999999999999</v>
      </c>
      <c r="G764" s="1">
        <v>-8.2439999999999998</v>
      </c>
      <c r="H764" s="1">
        <v>-0.53600000000000003</v>
      </c>
      <c r="I764" s="1">
        <v>36.970999999999997</v>
      </c>
      <c r="J764" s="1">
        <v>-0.29599999999999999</v>
      </c>
      <c r="K764" s="1">
        <v>-0.435</v>
      </c>
    </row>
    <row r="765" spans="1:11" x14ac:dyDescent="0.35">
      <c r="A765" s="1">
        <v>8</v>
      </c>
      <c r="B765" s="1">
        <v>16</v>
      </c>
      <c r="D765" s="1">
        <v>5</v>
      </c>
      <c r="E765" s="1" t="s">
        <v>12</v>
      </c>
      <c r="F765" s="1">
        <v>-163.63999999999999</v>
      </c>
      <c r="G765" s="1">
        <v>-103.864</v>
      </c>
      <c r="H765" s="1">
        <v>-6.9000000000000006E-2</v>
      </c>
      <c r="I765" s="1">
        <v>6.0259999999999998</v>
      </c>
      <c r="J765" s="1">
        <v>-5.6000000000000001E-2</v>
      </c>
      <c r="K765" s="1">
        <v>-8.3000000000000004E-2</v>
      </c>
    </row>
    <row r="766" spans="1:11" x14ac:dyDescent="0.35">
      <c r="A766" s="1">
        <v>8</v>
      </c>
      <c r="B766" s="1">
        <v>16</v>
      </c>
      <c r="D766" s="1">
        <v>4</v>
      </c>
      <c r="E766" s="1" t="s">
        <v>9</v>
      </c>
      <c r="F766" s="1">
        <v>-16.021999999999998</v>
      </c>
      <c r="G766" s="1">
        <v>-9.7140000000000004</v>
      </c>
      <c r="H766" s="1">
        <v>-1.4950000000000001</v>
      </c>
      <c r="I766" s="1">
        <v>116.648</v>
      </c>
      <c r="J766" s="1">
        <v>-1.4390000000000001</v>
      </c>
      <c r="K766" s="1">
        <v>-2.117</v>
      </c>
    </row>
    <row r="767" spans="1:11" x14ac:dyDescent="0.35">
      <c r="A767" s="1">
        <v>8</v>
      </c>
      <c r="B767" s="1">
        <v>16</v>
      </c>
      <c r="D767" s="1">
        <v>4</v>
      </c>
      <c r="E767" s="1" t="s">
        <v>10</v>
      </c>
      <c r="F767" s="1">
        <v>16.466999999999999</v>
      </c>
      <c r="G767" s="1">
        <v>9.8879999999999999</v>
      </c>
      <c r="H767" s="1">
        <v>1.0960000000000001</v>
      </c>
      <c r="I767" s="1">
        <v>-90.281000000000006</v>
      </c>
      <c r="J767" s="1">
        <v>1.0089999999999999</v>
      </c>
      <c r="K767" s="1">
        <v>1.484</v>
      </c>
    </row>
    <row r="768" spans="1:11" x14ac:dyDescent="0.35">
      <c r="A768" s="1">
        <v>8</v>
      </c>
      <c r="B768" s="1">
        <v>16</v>
      </c>
      <c r="D768" s="1">
        <v>4</v>
      </c>
      <c r="E768" s="1" t="s">
        <v>11</v>
      </c>
      <c r="F768" s="1">
        <v>-10.153</v>
      </c>
      <c r="G768" s="1">
        <v>-6.1260000000000003</v>
      </c>
      <c r="H768" s="1">
        <v>-0.79500000000000004</v>
      </c>
      <c r="I768" s="1">
        <v>64.564999999999998</v>
      </c>
      <c r="J768" s="1">
        <v>-0.76500000000000001</v>
      </c>
      <c r="K768" s="1">
        <v>-1.125</v>
      </c>
    </row>
    <row r="769" spans="1:11" x14ac:dyDescent="0.35">
      <c r="A769" s="1">
        <v>8</v>
      </c>
      <c r="B769" s="1">
        <v>16</v>
      </c>
      <c r="D769" s="1">
        <v>4</v>
      </c>
      <c r="E769" s="1" t="s">
        <v>12</v>
      </c>
      <c r="F769" s="1">
        <v>-334.16899999999998</v>
      </c>
      <c r="G769" s="1">
        <v>-214.059</v>
      </c>
      <c r="H769" s="1">
        <v>-0.186</v>
      </c>
      <c r="I769" s="1">
        <v>19.716999999999999</v>
      </c>
      <c r="J769" s="1">
        <v>-0.20599999999999999</v>
      </c>
      <c r="K769" s="1">
        <v>-0.30299999999999999</v>
      </c>
    </row>
    <row r="770" spans="1:11" x14ac:dyDescent="0.35">
      <c r="A770" s="1">
        <v>8</v>
      </c>
      <c r="B770" s="1">
        <v>16</v>
      </c>
      <c r="D770" s="1">
        <v>3</v>
      </c>
      <c r="E770" s="1" t="s">
        <v>9</v>
      </c>
      <c r="F770" s="1">
        <v>-15.36</v>
      </c>
      <c r="G770" s="1">
        <v>-9.1259999999999994</v>
      </c>
      <c r="H770" s="1">
        <v>-1.9690000000000001</v>
      </c>
      <c r="I770" s="1">
        <v>147.571</v>
      </c>
      <c r="J770" s="1">
        <v>-1.903</v>
      </c>
      <c r="K770" s="1">
        <v>-2.8</v>
      </c>
    </row>
    <row r="771" spans="1:11" x14ac:dyDescent="0.35">
      <c r="A771" s="1">
        <v>8</v>
      </c>
      <c r="B771" s="1">
        <v>16</v>
      </c>
      <c r="D771" s="1">
        <v>3</v>
      </c>
      <c r="E771" s="1" t="s">
        <v>10</v>
      </c>
      <c r="F771" s="1">
        <v>14.842000000000001</v>
      </c>
      <c r="G771" s="1">
        <v>8.83</v>
      </c>
      <c r="H771" s="1">
        <v>1.615</v>
      </c>
      <c r="I771" s="1">
        <v>-128.24</v>
      </c>
      <c r="J771" s="1">
        <v>1.569</v>
      </c>
      <c r="K771" s="1">
        <v>2.3079999999999998</v>
      </c>
    </row>
    <row r="772" spans="1:11" x14ac:dyDescent="0.35">
      <c r="A772" s="1">
        <v>8</v>
      </c>
      <c r="B772" s="1">
        <v>16</v>
      </c>
      <c r="D772" s="1">
        <v>3</v>
      </c>
      <c r="E772" s="1" t="s">
        <v>11</v>
      </c>
      <c r="F772" s="1">
        <v>-9.4380000000000006</v>
      </c>
      <c r="G772" s="1">
        <v>-5.6109999999999998</v>
      </c>
      <c r="H772" s="1">
        <v>-1.113</v>
      </c>
      <c r="I772" s="1">
        <v>86.111999999999995</v>
      </c>
      <c r="J772" s="1">
        <v>-1.085</v>
      </c>
      <c r="K772" s="1">
        <v>-1.5960000000000001</v>
      </c>
    </row>
    <row r="773" spans="1:11" x14ac:dyDescent="0.35">
      <c r="A773" s="1">
        <v>8</v>
      </c>
      <c r="B773" s="1">
        <v>16</v>
      </c>
      <c r="D773" s="1">
        <v>3</v>
      </c>
      <c r="E773" s="1" t="s">
        <v>12</v>
      </c>
      <c r="F773" s="1">
        <v>-508.02100000000002</v>
      </c>
      <c r="G773" s="1">
        <v>-326.40600000000001</v>
      </c>
      <c r="H773" s="1">
        <v>-0.375</v>
      </c>
      <c r="I773" s="1">
        <v>38.624000000000002</v>
      </c>
      <c r="J773" s="1">
        <v>-0.442</v>
      </c>
      <c r="K773" s="1">
        <v>-0.65</v>
      </c>
    </row>
    <row r="774" spans="1:11" x14ac:dyDescent="0.35">
      <c r="A774" s="1">
        <v>8</v>
      </c>
      <c r="B774" s="1">
        <v>16</v>
      </c>
      <c r="D774" s="1">
        <v>2</v>
      </c>
      <c r="E774" s="1" t="s">
        <v>9</v>
      </c>
      <c r="F774" s="1">
        <v>-12.356999999999999</v>
      </c>
      <c r="G774" s="1">
        <v>-7.2830000000000004</v>
      </c>
      <c r="H774" s="1">
        <v>-2.335</v>
      </c>
      <c r="I774" s="1">
        <v>162.91499999999999</v>
      </c>
      <c r="J774" s="1">
        <v>-2.266</v>
      </c>
      <c r="K774" s="1">
        <v>-3.3330000000000002</v>
      </c>
    </row>
    <row r="775" spans="1:11" x14ac:dyDescent="0.35">
      <c r="A775" s="1">
        <v>8</v>
      </c>
      <c r="B775" s="1">
        <v>16</v>
      </c>
      <c r="D775" s="1">
        <v>2</v>
      </c>
      <c r="E775" s="1" t="s">
        <v>10</v>
      </c>
      <c r="F775" s="1">
        <v>12.294</v>
      </c>
      <c r="G775" s="1">
        <v>7.1740000000000004</v>
      </c>
      <c r="H775" s="1">
        <v>1.7669999999999999</v>
      </c>
      <c r="I775" s="1">
        <v>-160.22999999999999</v>
      </c>
      <c r="J775" s="1">
        <v>1.877</v>
      </c>
      <c r="K775" s="1">
        <v>2.7610000000000001</v>
      </c>
    </row>
    <row r="776" spans="1:11" x14ac:dyDescent="0.35">
      <c r="A776" s="1">
        <v>8</v>
      </c>
      <c r="B776" s="1">
        <v>16</v>
      </c>
      <c r="D776" s="1">
        <v>2</v>
      </c>
      <c r="E776" s="1" t="s">
        <v>11</v>
      </c>
      <c r="F776" s="1">
        <v>-7.7030000000000003</v>
      </c>
      <c r="G776" s="1">
        <v>-4.5179999999999998</v>
      </c>
      <c r="H776" s="1">
        <v>-1.2669999999999999</v>
      </c>
      <c r="I776" s="1">
        <v>100.92400000000001</v>
      </c>
      <c r="J776" s="1">
        <v>-1.2949999999999999</v>
      </c>
      <c r="K776" s="1">
        <v>-1.905</v>
      </c>
    </row>
    <row r="777" spans="1:11" x14ac:dyDescent="0.35">
      <c r="A777" s="1">
        <v>8</v>
      </c>
      <c r="B777" s="1">
        <v>16</v>
      </c>
      <c r="D777" s="1">
        <v>2</v>
      </c>
      <c r="E777" s="1" t="s">
        <v>12</v>
      </c>
      <c r="F777" s="1">
        <v>-684.31100000000004</v>
      </c>
      <c r="G777" s="1">
        <v>-440.327</v>
      </c>
      <c r="H777" s="1">
        <v>-0.63800000000000001</v>
      </c>
      <c r="I777" s="1">
        <v>60.994</v>
      </c>
      <c r="J777" s="1">
        <v>-0.73499999999999999</v>
      </c>
      <c r="K777" s="1">
        <v>-1.0820000000000001</v>
      </c>
    </row>
    <row r="778" spans="1:11" x14ac:dyDescent="0.35">
      <c r="A778" s="1">
        <v>8</v>
      </c>
      <c r="B778" s="1">
        <v>16</v>
      </c>
      <c r="D778" s="1">
        <v>1</v>
      </c>
      <c r="E778" s="1" t="s">
        <v>9</v>
      </c>
      <c r="F778" s="1">
        <v>-6.2169999999999996</v>
      </c>
      <c r="G778" s="1">
        <v>-3.577</v>
      </c>
      <c r="H778" s="1">
        <v>-3.9969999999999999</v>
      </c>
      <c r="I778" s="1">
        <v>135.15799999999999</v>
      </c>
      <c r="J778" s="1">
        <v>-2.9129999999999998</v>
      </c>
      <c r="K778" s="1">
        <v>-4.2859999999999996</v>
      </c>
    </row>
    <row r="779" spans="1:11" x14ac:dyDescent="0.35">
      <c r="A779" s="1">
        <v>8</v>
      </c>
      <c r="B779" s="1">
        <v>16</v>
      </c>
      <c r="D779" s="1">
        <v>1</v>
      </c>
      <c r="E779" s="1" t="s">
        <v>10</v>
      </c>
      <c r="F779" s="1">
        <v>3.5219999999999998</v>
      </c>
      <c r="G779" s="1">
        <v>2.0339999999999998</v>
      </c>
      <c r="H779" s="1">
        <v>5.8330000000000002</v>
      </c>
      <c r="I779" s="1">
        <v>-236.697</v>
      </c>
      <c r="J779" s="1">
        <v>4.5720000000000001</v>
      </c>
      <c r="K779" s="1">
        <v>6.7270000000000003</v>
      </c>
    </row>
    <row r="780" spans="1:11" x14ac:dyDescent="0.35">
      <c r="A780" s="1">
        <v>8</v>
      </c>
      <c r="B780" s="1">
        <v>16</v>
      </c>
      <c r="D780" s="1">
        <v>1</v>
      </c>
      <c r="E780" s="1" t="s">
        <v>11</v>
      </c>
      <c r="F780" s="1">
        <v>-2.7050000000000001</v>
      </c>
      <c r="G780" s="1">
        <v>-1.5589999999999999</v>
      </c>
      <c r="H780" s="1">
        <v>-2.7290000000000001</v>
      </c>
      <c r="I780" s="1">
        <v>103.27</v>
      </c>
      <c r="J780" s="1">
        <v>-2.0790000000000002</v>
      </c>
      <c r="K780" s="1">
        <v>-3.0590000000000002</v>
      </c>
    </row>
    <row r="781" spans="1:11" x14ac:dyDescent="0.35">
      <c r="A781" s="1">
        <v>8</v>
      </c>
      <c r="B781" s="1">
        <v>16</v>
      </c>
      <c r="D781" s="1">
        <v>1</v>
      </c>
      <c r="E781" s="1" t="s">
        <v>12</v>
      </c>
      <c r="F781" s="1">
        <v>-866.24800000000005</v>
      </c>
      <c r="G781" s="1">
        <v>-557.90800000000002</v>
      </c>
      <c r="H781" s="1">
        <v>-1.07</v>
      </c>
      <c r="I781" s="1">
        <v>85.144999999999996</v>
      </c>
      <c r="J781" s="1">
        <v>-1.137</v>
      </c>
      <c r="K781" s="1">
        <v>-1.673</v>
      </c>
    </row>
    <row r="782" spans="1:11" x14ac:dyDescent="0.35">
      <c r="A782" s="1">
        <v>8</v>
      </c>
      <c r="B782" s="1">
        <v>9</v>
      </c>
      <c r="D782" s="1">
        <v>5</v>
      </c>
      <c r="E782" s="1" t="s">
        <v>9</v>
      </c>
      <c r="F782" s="1">
        <v>38.896999999999998</v>
      </c>
      <c r="G782" s="1">
        <v>24.335999999999999</v>
      </c>
      <c r="H782" s="1">
        <v>-0.876</v>
      </c>
      <c r="I782" s="1">
        <v>75.248000000000005</v>
      </c>
      <c r="J782" s="1">
        <v>-0.67300000000000004</v>
      </c>
      <c r="K782" s="1">
        <v>-0.99099999999999999</v>
      </c>
    </row>
    <row r="783" spans="1:11" x14ac:dyDescent="0.35">
      <c r="A783" s="1">
        <v>8</v>
      </c>
      <c r="B783" s="1">
        <v>9</v>
      </c>
      <c r="D783" s="1">
        <v>5</v>
      </c>
      <c r="E783" s="1" t="s">
        <v>10</v>
      </c>
      <c r="F783" s="1">
        <v>-28.65</v>
      </c>
      <c r="G783" s="1">
        <v>-17.984000000000002</v>
      </c>
      <c r="H783" s="1">
        <v>1.0349999999999999</v>
      </c>
      <c r="I783" s="1">
        <v>-58.935000000000002</v>
      </c>
      <c r="J783" s="1">
        <v>0.41499999999999998</v>
      </c>
      <c r="K783" s="1">
        <v>0.61099999999999999</v>
      </c>
    </row>
    <row r="784" spans="1:11" x14ac:dyDescent="0.35">
      <c r="A784" s="1">
        <v>8</v>
      </c>
      <c r="B784" s="1">
        <v>9</v>
      </c>
      <c r="D784" s="1">
        <v>5</v>
      </c>
      <c r="E784" s="1" t="s">
        <v>11</v>
      </c>
      <c r="F784" s="1">
        <v>21.108000000000001</v>
      </c>
      <c r="G784" s="1">
        <v>13.225</v>
      </c>
      <c r="H784" s="1">
        <v>-0.58699999999999997</v>
      </c>
      <c r="I784" s="1">
        <v>41.860999999999997</v>
      </c>
      <c r="J784" s="1">
        <v>-0.34</v>
      </c>
      <c r="K784" s="1">
        <v>-0.5</v>
      </c>
    </row>
    <row r="785" spans="1:11" x14ac:dyDescent="0.35">
      <c r="A785" s="1">
        <v>8</v>
      </c>
      <c r="B785" s="1">
        <v>9</v>
      </c>
      <c r="D785" s="1">
        <v>5</v>
      </c>
      <c r="E785" s="1" t="s">
        <v>12</v>
      </c>
      <c r="F785" s="1">
        <v>-142.31800000000001</v>
      </c>
      <c r="G785" s="1">
        <v>-88.421000000000006</v>
      </c>
      <c r="H785" s="1">
        <v>3.4000000000000002E-2</v>
      </c>
      <c r="I785" s="1">
        <v>2.0139999999999998</v>
      </c>
      <c r="J785" s="1">
        <v>-1.2E-2</v>
      </c>
      <c r="K785" s="1">
        <v>-1.7999999999999999E-2</v>
      </c>
    </row>
    <row r="786" spans="1:11" x14ac:dyDescent="0.35">
      <c r="A786" s="1">
        <v>8</v>
      </c>
      <c r="B786" s="1">
        <v>9</v>
      </c>
      <c r="D786" s="1">
        <v>4</v>
      </c>
      <c r="E786" s="1" t="s">
        <v>9</v>
      </c>
      <c r="F786" s="1">
        <v>19.809000000000001</v>
      </c>
      <c r="G786" s="1">
        <v>12.513999999999999</v>
      </c>
      <c r="H786" s="1">
        <v>-1.5960000000000001</v>
      </c>
      <c r="I786" s="1">
        <v>127.358</v>
      </c>
      <c r="J786" s="1">
        <v>-1.5620000000000001</v>
      </c>
      <c r="K786" s="1">
        <v>-2.2970000000000002</v>
      </c>
    </row>
    <row r="787" spans="1:11" x14ac:dyDescent="0.35">
      <c r="A787" s="1">
        <v>8</v>
      </c>
      <c r="B787" s="1">
        <v>9</v>
      </c>
      <c r="D787" s="1">
        <v>4</v>
      </c>
      <c r="E787" s="1" t="s">
        <v>10</v>
      </c>
      <c r="F787" s="1">
        <v>-21.021999999999998</v>
      </c>
      <c r="G787" s="1">
        <v>-13.234999999999999</v>
      </c>
      <c r="H787" s="1">
        <v>1.218</v>
      </c>
      <c r="I787" s="1">
        <v>-102.80200000000001</v>
      </c>
      <c r="J787" s="1">
        <v>1.1619999999999999</v>
      </c>
      <c r="K787" s="1">
        <v>1.7090000000000001</v>
      </c>
    </row>
    <row r="788" spans="1:11" x14ac:dyDescent="0.35">
      <c r="A788" s="1">
        <v>8</v>
      </c>
      <c r="B788" s="1">
        <v>9</v>
      </c>
      <c r="D788" s="1">
        <v>4</v>
      </c>
      <c r="E788" s="1" t="s">
        <v>11</v>
      </c>
      <c r="F788" s="1">
        <v>12.76</v>
      </c>
      <c r="G788" s="1">
        <v>8.0470000000000006</v>
      </c>
      <c r="H788" s="1">
        <v>-0.86799999999999999</v>
      </c>
      <c r="I788" s="1">
        <v>71.846999999999994</v>
      </c>
      <c r="J788" s="1">
        <v>-0.85099999999999998</v>
      </c>
      <c r="K788" s="1">
        <v>-1.252</v>
      </c>
    </row>
    <row r="789" spans="1:11" x14ac:dyDescent="0.35">
      <c r="A789" s="1">
        <v>8</v>
      </c>
      <c r="B789" s="1">
        <v>9</v>
      </c>
      <c r="D789" s="1">
        <v>4</v>
      </c>
      <c r="E789" s="1" t="s">
        <v>12</v>
      </c>
      <c r="F789" s="1">
        <v>-302.584</v>
      </c>
      <c r="G789" s="1">
        <v>-191.93700000000001</v>
      </c>
      <c r="H789" s="1">
        <v>-7.9000000000000001E-2</v>
      </c>
      <c r="I789" s="1">
        <v>7.9130000000000003</v>
      </c>
      <c r="J789" s="1">
        <v>-7.1999999999999995E-2</v>
      </c>
      <c r="K789" s="1">
        <v>-0.105</v>
      </c>
    </row>
    <row r="790" spans="1:11" x14ac:dyDescent="0.35">
      <c r="A790" s="1">
        <v>8</v>
      </c>
      <c r="B790" s="1">
        <v>9</v>
      </c>
      <c r="D790" s="1">
        <v>3</v>
      </c>
      <c r="E790" s="1" t="s">
        <v>9</v>
      </c>
      <c r="F790" s="1">
        <v>21.626999999999999</v>
      </c>
      <c r="G790" s="1">
        <v>13.577</v>
      </c>
      <c r="H790" s="1">
        <v>-2.14</v>
      </c>
      <c r="I790" s="1">
        <v>162.74799999999999</v>
      </c>
      <c r="J790" s="1">
        <v>-2.0920000000000001</v>
      </c>
      <c r="K790" s="1">
        <v>-3.0779999999999998</v>
      </c>
    </row>
    <row r="791" spans="1:11" x14ac:dyDescent="0.35">
      <c r="A791" s="1">
        <v>8</v>
      </c>
      <c r="B791" s="1">
        <v>9</v>
      </c>
      <c r="D791" s="1">
        <v>3</v>
      </c>
      <c r="E791" s="1" t="s">
        <v>10</v>
      </c>
      <c r="F791" s="1">
        <v>-19.984000000000002</v>
      </c>
      <c r="G791" s="1">
        <v>-12.555999999999999</v>
      </c>
      <c r="H791" s="1">
        <v>1.7869999999999999</v>
      </c>
      <c r="I791" s="1">
        <v>-144.13499999999999</v>
      </c>
      <c r="J791" s="1">
        <v>1.7629999999999999</v>
      </c>
      <c r="K791" s="1">
        <v>2.5939999999999999</v>
      </c>
    </row>
    <row r="792" spans="1:11" x14ac:dyDescent="0.35">
      <c r="A792" s="1">
        <v>8</v>
      </c>
      <c r="B792" s="1">
        <v>9</v>
      </c>
      <c r="D792" s="1">
        <v>3</v>
      </c>
      <c r="E792" s="1" t="s">
        <v>11</v>
      </c>
      <c r="F792" s="1">
        <v>13.003</v>
      </c>
      <c r="G792" s="1">
        <v>8.1660000000000004</v>
      </c>
      <c r="H792" s="1">
        <v>-1.222</v>
      </c>
      <c r="I792" s="1">
        <v>95.838999999999999</v>
      </c>
      <c r="J792" s="1">
        <v>-1.2050000000000001</v>
      </c>
      <c r="K792" s="1">
        <v>-1.772</v>
      </c>
    </row>
    <row r="793" spans="1:11" x14ac:dyDescent="0.35">
      <c r="A793" s="1">
        <v>8</v>
      </c>
      <c r="B793" s="1">
        <v>9</v>
      </c>
      <c r="D793" s="1">
        <v>3</v>
      </c>
      <c r="E793" s="1" t="s">
        <v>12</v>
      </c>
      <c r="F793" s="1">
        <v>-463.84300000000002</v>
      </c>
      <c r="G793" s="1">
        <v>-296.00799999999998</v>
      </c>
      <c r="H793" s="1">
        <v>-0.16200000000000001</v>
      </c>
      <c r="I793" s="1">
        <v>17.634</v>
      </c>
      <c r="J793" s="1">
        <v>-0.192</v>
      </c>
      <c r="K793" s="1">
        <v>-0.28299999999999997</v>
      </c>
    </row>
    <row r="794" spans="1:11" x14ac:dyDescent="0.35">
      <c r="A794" s="1">
        <v>8</v>
      </c>
      <c r="B794" s="1">
        <v>9</v>
      </c>
      <c r="D794" s="1">
        <v>2</v>
      </c>
      <c r="E794" s="1" t="s">
        <v>9</v>
      </c>
      <c r="F794" s="1">
        <v>20.289000000000001</v>
      </c>
      <c r="G794" s="1">
        <v>12.699</v>
      </c>
      <c r="H794" s="1">
        <v>-2.6070000000000002</v>
      </c>
      <c r="I794" s="1">
        <v>182.12899999999999</v>
      </c>
      <c r="J794" s="1">
        <v>-2.5390000000000001</v>
      </c>
      <c r="K794" s="1">
        <v>-3.7349999999999999</v>
      </c>
    </row>
    <row r="795" spans="1:11" x14ac:dyDescent="0.35">
      <c r="A795" s="1">
        <v>8</v>
      </c>
      <c r="B795" s="1">
        <v>9</v>
      </c>
      <c r="D795" s="1">
        <v>2</v>
      </c>
      <c r="E795" s="1" t="s">
        <v>10</v>
      </c>
      <c r="F795" s="1">
        <v>-20.331</v>
      </c>
      <c r="G795" s="1">
        <v>-12.72</v>
      </c>
      <c r="H795" s="1">
        <v>2.1070000000000002</v>
      </c>
      <c r="I795" s="1">
        <v>-182.00800000000001</v>
      </c>
      <c r="J795" s="1">
        <v>2.2229999999999999</v>
      </c>
      <c r="K795" s="1">
        <v>3.27</v>
      </c>
    </row>
    <row r="796" spans="1:11" x14ac:dyDescent="0.35">
      <c r="A796" s="1">
        <v>8</v>
      </c>
      <c r="B796" s="1">
        <v>9</v>
      </c>
      <c r="D796" s="1">
        <v>2</v>
      </c>
      <c r="E796" s="1" t="s">
        <v>11</v>
      </c>
      <c r="F796" s="1">
        <v>12.694000000000001</v>
      </c>
      <c r="G796" s="1">
        <v>7.944</v>
      </c>
      <c r="H796" s="1">
        <v>-1.464</v>
      </c>
      <c r="I796" s="1">
        <v>113.749</v>
      </c>
      <c r="J796" s="1">
        <v>-1.488</v>
      </c>
      <c r="K796" s="1">
        <v>-2.1890000000000001</v>
      </c>
    </row>
    <row r="797" spans="1:11" x14ac:dyDescent="0.35">
      <c r="A797" s="1">
        <v>8</v>
      </c>
      <c r="B797" s="1">
        <v>9</v>
      </c>
      <c r="D797" s="1">
        <v>2</v>
      </c>
      <c r="E797" s="1" t="s">
        <v>12</v>
      </c>
      <c r="F797" s="1">
        <v>-626.25400000000002</v>
      </c>
      <c r="G797" s="1">
        <v>-400.76499999999999</v>
      </c>
      <c r="H797" s="1">
        <v>-0.32100000000000001</v>
      </c>
      <c r="I797" s="1">
        <v>30.686</v>
      </c>
      <c r="J797" s="1">
        <v>-0.36899999999999999</v>
      </c>
      <c r="K797" s="1">
        <v>-0.54400000000000004</v>
      </c>
    </row>
    <row r="798" spans="1:11" x14ac:dyDescent="0.35">
      <c r="A798" s="1">
        <v>8</v>
      </c>
      <c r="B798" s="1">
        <v>9</v>
      </c>
      <c r="D798" s="1">
        <v>1</v>
      </c>
      <c r="E798" s="1" t="s">
        <v>9</v>
      </c>
      <c r="F798" s="1">
        <v>13.103999999999999</v>
      </c>
      <c r="G798" s="1">
        <v>8.16</v>
      </c>
      <c r="H798" s="1">
        <v>-4.282</v>
      </c>
      <c r="I798" s="1">
        <v>149.608</v>
      </c>
      <c r="J798" s="1">
        <v>-3.161</v>
      </c>
      <c r="K798" s="1">
        <v>-4.6509999999999998</v>
      </c>
    </row>
    <row r="799" spans="1:11" x14ac:dyDescent="0.35">
      <c r="A799" s="1">
        <v>8</v>
      </c>
      <c r="B799" s="1">
        <v>9</v>
      </c>
      <c r="D799" s="1">
        <v>1</v>
      </c>
      <c r="E799" s="1" t="s">
        <v>10</v>
      </c>
      <c r="F799" s="1">
        <v>-6.1379999999999999</v>
      </c>
      <c r="G799" s="1">
        <v>-3.8340000000000001</v>
      </c>
      <c r="H799" s="1">
        <v>5.9770000000000003</v>
      </c>
      <c r="I799" s="1">
        <v>-243.93799999999999</v>
      </c>
      <c r="J799" s="1">
        <v>4.6959999999999997</v>
      </c>
      <c r="K799" s="1">
        <v>6.9089999999999998</v>
      </c>
    </row>
    <row r="800" spans="1:11" x14ac:dyDescent="0.35">
      <c r="A800" s="1">
        <v>8</v>
      </c>
      <c r="B800" s="1">
        <v>9</v>
      </c>
      <c r="D800" s="1">
        <v>1</v>
      </c>
      <c r="E800" s="1" t="s">
        <v>11</v>
      </c>
      <c r="F800" s="1">
        <v>5.3449999999999998</v>
      </c>
      <c r="G800" s="1">
        <v>3.3319999999999999</v>
      </c>
      <c r="H800" s="1">
        <v>-2.8479999999999999</v>
      </c>
      <c r="I800" s="1">
        <v>109.301</v>
      </c>
      <c r="J800" s="1">
        <v>-2.1829999999999998</v>
      </c>
      <c r="K800" s="1">
        <v>-3.2109999999999999</v>
      </c>
    </row>
    <row r="801" spans="1:11" x14ac:dyDescent="0.35">
      <c r="A801" s="1">
        <v>8</v>
      </c>
      <c r="B801" s="1">
        <v>9</v>
      </c>
      <c r="D801" s="1">
        <v>1</v>
      </c>
      <c r="E801" s="1" t="s">
        <v>12</v>
      </c>
      <c r="F801" s="1">
        <v>-790.13900000000001</v>
      </c>
      <c r="G801" s="1">
        <v>-506.358</v>
      </c>
      <c r="H801" s="1">
        <v>-0.56999999999999995</v>
      </c>
      <c r="I801" s="1">
        <v>44.506999999999998</v>
      </c>
      <c r="J801" s="1">
        <v>-0.6</v>
      </c>
      <c r="K801" s="1">
        <v>-0.88300000000000001</v>
      </c>
    </row>
    <row r="802" spans="1:11" x14ac:dyDescent="0.35">
      <c r="A802" s="1">
        <v>8</v>
      </c>
      <c r="B802" s="1">
        <v>6</v>
      </c>
      <c r="D802" s="1">
        <v>5</v>
      </c>
      <c r="E802" s="1" t="s">
        <v>9</v>
      </c>
      <c r="F802" s="1">
        <v>10.837</v>
      </c>
      <c r="G802" s="1">
        <v>7.0060000000000002</v>
      </c>
      <c r="H802" s="1">
        <v>-0.82399999999999995</v>
      </c>
      <c r="I802" s="1">
        <v>68.97</v>
      </c>
      <c r="J802" s="1">
        <v>-0.60399999999999998</v>
      </c>
      <c r="K802" s="1">
        <v>-0.88800000000000001</v>
      </c>
    </row>
    <row r="803" spans="1:11" x14ac:dyDescent="0.35">
      <c r="A803" s="1">
        <v>8</v>
      </c>
      <c r="B803" s="1">
        <v>6</v>
      </c>
      <c r="D803" s="1">
        <v>5</v>
      </c>
      <c r="E803" s="1" t="s">
        <v>10</v>
      </c>
      <c r="F803" s="1">
        <v>-11.895</v>
      </c>
      <c r="G803" s="1">
        <v>-7.5720000000000001</v>
      </c>
      <c r="H803" s="1">
        <v>-1.0089999999999999</v>
      </c>
      <c r="I803" s="1">
        <v>-53.034999999999997</v>
      </c>
      <c r="J803" s="1">
        <v>0.34599999999999997</v>
      </c>
      <c r="K803" s="1">
        <v>0.50900000000000001</v>
      </c>
    </row>
    <row r="804" spans="1:11" x14ac:dyDescent="0.35">
      <c r="A804" s="1">
        <v>8</v>
      </c>
      <c r="B804" s="1">
        <v>6</v>
      </c>
      <c r="D804" s="1">
        <v>5</v>
      </c>
      <c r="E804" s="1" t="s">
        <v>11</v>
      </c>
      <c r="F804" s="1">
        <v>7.1040000000000001</v>
      </c>
      <c r="G804" s="1">
        <v>4.556</v>
      </c>
      <c r="H804" s="1">
        <v>-0.56200000000000006</v>
      </c>
      <c r="I804" s="1">
        <v>38.04</v>
      </c>
      <c r="J804" s="1">
        <v>-0.29699999999999999</v>
      </c>
      <c r="K804" s="1">
        <v>-0.437</v>
      </c>
    </row>
    <row r="805" spans="1:11" x14ac:dyDescent="0.35">
      <c r="A805" s="1">
        <v>8</v>
      </c>
      <c r="B805" s="1">
        <v>6</v>
      </c>
      <c r="D805" s="1">
        <v>5</v>
      </c>
      <c r="E805" s="1" t="s">
        <v>12</v>
      </c>
      <c r="F805" s="1">
        <v>-89.614000000000004</v>
      </c>
      <c r="G805" s="1">
        <v>-55.344999999999999</v>
      </c>
      <c r="H805" s="1">
        <v>6.2E-2</v>
      </c>
      <c r="I805" s="1">
        <v>-5.17</v>
      </c>
      <c r="J805" s="1">
        <v>4.7E-2</v>
      </c>
      <c r="K805" s="1">
        <v>6.8000000000000005E-2</v>
      </c>
    </row>
    <row r="806" spans="1:11" x14ac:dyDescent="0.35">
      <c r="A806" s="1">
        <v>8</v>
      </c>
      <c r="B806" s="1">
        <v>6</v>
      </c>
      <c r="D806" s="1">
        <v>4</v>
      </c>
      <c r="E806" s="1" t="s">
        <v>9</v>
      </c>
      <c r="F806" s="1">
        <v>11.706</v>
      </c>
      <c r="G806" s="1">
        <v>7.4160000000000004</v>
      </c>
      <c r="H806" s="1">
        <v>-1.532</v>
      </c>
      <c r="I806" s="1">
        <v>120.92700000000001</v>
      </c>
      <c r="J806" s="1">
        <v>-1.484</v>
      </c>
      <c r="K806" s="1">
        <v>-2.1829999999999998</v>
      </c>
    </row>
    <row r="807" spans="1:11" x14ac:dyDescent="0.35">
      <c r="A807" s="1">
        <v>8</v>
      </c>
      <c r="B807" s="1">
        <v>6</v>
      </c>
      <c r="D807" s="1">
        <v>4</v>
      </c>
      <c r="E807" s="1" t="s">
        <v>10</v>
      </c>
      <c r="F807" s="1">
        <v>-10.266999999999999</v>
      </c>
      <c r="G807" s="1">
        <v>-6.532</v>
      </c>
      <c r="H807" s="1">
        <v>1.151</v>
      </c>
      <c r="I807" s="1">
        <v>-95.891999999999996</v>
      </c>
      <c r="J807" s="1">
        <v>1.0740000000000001</v>
      </c>
      <c r="K807" s="1">
        <v>1.58</v>
      </c>
    </row>
    <row r="808" spans="1:11" x14ac:dyDescent="0.35">
      <c r="A808" s="1">
        <v>8</v>
      </c>
      <c r="B808" s="1">
        <v>6</v>
      </c>
      <c r="D808" s="1">
        <v>4</v>
      </c>
      <c r="E808" s="1" t="s">
        <v>11</v>
      </c>
      <c r="F808" s="1">
        <v>6.867</v>
      </c>
      <c r="G808" s="1">
        <v>4.359</v>
      </c>
      <c r="H808" s="1">
        <v>-0.82599999999999996</v>
      </c>
      <c r="I808" s="1">
        <v>67.668999999999997</v>
      </c>
      <c r="J808" s="1">
        <v>-0.79900000000000004</v>
      </c>
      <c r="K808" s="1">
        <v>-1.1759999999999999</v>
      </c>
    </row>
    <row r="809" spans="1:11" x14ac:dyDescent="0.35">
      <c r="A809" s="1">
        <v>8</v>
      </c>
      <c r="B809" s="1">
        <v>6</v>
      </c>
      <c r="D809" s="1">
        <v>4</v>
      </c>
      <c r="E809" s="1" t="s">
        <v>12</v>
      </c>
      <c r="F809" s="1">
        <v>-209.09800000000001</v>
      </c>
      <c r="G809" s="1">
        <v>-133.47</v>
      </c>
      <c r="H809" s="1">
        <v>0.161</v>
      </c>
      <c r="I809" s="1">
        <v>-17.021999999999998</v>
      </c>
      <c r="J809" s="1">
        <v>0.17499999999999999</v>
      </c>
      <c r="K809" s="1">
        <v>0.25800000000000001</v>
      </c>
    </row>
    <row r="810" spans="1:11" x14ac:dyDescent="0.35">
      <c r="A810" s="1">
        <v>8</v>
      </c>
      <c r="B810" s="1">
        <v>6</v>
      </c>
      <c r="D810" s="1">
        <v>3</v>
      </c>
      <c r="E810" s="1" t="s">
        <v>9</v>
      </c>
      <c r="F810" s="1">
        <v>8.6440000000000001</v>
      </c>
      <c r="G810" s="1">
        <v>5.5220000000000002</v>
      </c>
      <c r="H810" s="1">
        <v>-2.0619999999999998</v>
      </c>
      <c r="I810" s="1">
        <v>155.565</v>
      </c>
      <c r="J810" s="1">
        <v>-2.0030000000000001</v>
      </c>
      <c r="K810" s="1">
        <v>-2.9470000000000001</v>
      </c>
    </row>
    <row r="811" spans="1:11" x14ac:dyDescent="0.35">
      <c r="A811" s="1">
        <v>8</v>
      </c>
      <c r="B811" s="1">
        <v>6</v>
      </c>
      <c r="D811" s="1">
        <v>3</v>
      </c>
      <c r="E811" s="1" t="s">
        <v>10</v>
      </c>
      <c r="F811" s="1">
        <v>-7.4269999999999996</v>
      </c>
      <c r="G811" s="1">
        <v>-4.7549999999999999</v>
      </c>
      <c r="H811" s="1">
        <v>1.718</v>
      </c>
      <c r="I811" s="1">
        <v>-137.23099999999999</v>
      </c>
      <c r="J811" s="1">
        <v>1.6819999999999999</v>
      </c>
      <c r="K811" s="1">
        <v>2.4740000000000002</v>
      </c>
    </row>
    <row r="812" spans="1:11" x14ac:dyDescent="0.35">
      <c r="A812" s="1">
        <v>8</v>
      </c>
      <c r="B812" s="1">
        <v>6</v>
      </c>
      <c r="D812" s="1">
        <v>3</v>
      </c>
      <c r="E812" s="1" t="s">
        <v>11</v>
      </c>
      <c r="F812" s="1">
        <v>5.0220000000000002</v>
      </c>
      <c r="G812" s="1">
        <v>3.2120000000000002</v>
      </c>
      <c r="H812" s="1">
        <v>-1.1759999999999999</v>
      </c>
      <c r="I812" s="1">
        <v>91.430999999999997</v>
      </c>
      <c r="J812" s="1">
        <v>-1.1519999999999999</v>
      </c>
      <c r="K812" s="1">
        <v>-1.694</v>
      </c>
    </row>
    <row r="813" spans="1:11" x14ac:dyDescent="0.35">
      <c r="A813" s="1">
        <v>8</v>
      </c>
      <c r="B813" s="1">
        <v>6</v>
      </c>
      <c r="D813" s="1">
        <v>3</v>
      </c>
      <c r="E813" s="1" t="s">
        <v>12</v>
      </c>
      <c r="F813" s="1">
        <v>-328.23599999999999</v>
      </c>
      <c r="G813" s="1">
        <v>-211.369</v>
      </c>
      <c r="H813" s="1">
        <v>0.32500000000000001</v>
      </c>
      <c r="I813" s="1">
        <v>-33.633000000000003</v>
      </c>
      <c r="J813" s="1">
        <v>0.38300000000000001</v>
      </c>
      <c r="K813" s="1">
        <v>0.56299999999999994</v>
      </c>
    </row>
    <row r="814" spans="1:11" x14ac:dyDescent="0.35">
      <c r="A814" s="1">
        <v>8</v>
      </c>
      <c r="B814" s="1">
        <v>6</v>
      </c>
      <c r="D814" s="1">
        <v>2</v>
      </c>
      <c r="E814" s="1" t="s">
        <v>9</v>
      </c>
      <c r="F814" s="1">
        <v>5.4870000000000001</v>
      </c>
      <c r="G814" s="1">
        <v>3.4790000000000001</v>
      </c>
      <c r="H814" s="1">
        <v>-2.5059999999999998</v>
      </c>
      <c r="I814" s="1">
        <v>174.43799999999999</v>
      </c>
      <c r="J814" s="1">
        <v>-2.4329999999999998</v>
      </c>
      <c r="K814" s="1">
        <v>-3.58</v>
      </c>
    </row>
    <row r="815" spans="1:11" x14ac:dyDescent="0.35">
      <c r="A815" s="1">
        <v>8</v>
      </c>
      <c r="B815" s="1">
        <v>6</v>
      </c>
      <c r="D815" s="1">
        <v>2</v>
      </c>
      <c r="E815" s="1" t="s">
        <v>10</v>
      </c>
      <c r="F815" s="1">
        <v>-2.86</v>
      </c>
      <c r="G815" s="1">
        <v>-1.827</v>
      </c>
      <c r="H815" s="1">
        <v>1.974</v>
      </c>
      <c r="I815" s="1">
        <v>-173.20500000000001</v>
      </c>
      <c r="J815" s="1">
        <v>2.0859999999999999</v>
      </c>
      <c r="K815" s="1">
        <v>3.069</v>
      </c>
    </row>
    <row r="816" spans="1:11" x14ac:dyDescent="0.35">
      <c r="A816" s="1">
        <v>8</v>
      </c>
      <c r="B816" s="1">
        <v>6</v>
      </c>
      <c r="D816" s="1">
        <v>2</v>
      </c>
      <c r="E816" s="1" t="s">
        <v>11</v>
      </c>
      <c r="F816" s="1">
        <v>2.609</v>
      </c>
      <c r="G816" s="1">
        <v>1.6579999999999999</v>
      </c>
      <c r="H816" s="1">
        <v>-1.389</v>
      </c>
      <c r="I816" s="1">
        <v>108.589</v>
      </c>
      <c r="J816" s="1">
        <v>-1.4119999999999999</v>
      </c>
      <c r="K816" s="1">
        <v>-2.0779999999999998</v>
      </c>
    </row>
    <row r="817" spans="1:11" x14ac:dyDescent="0.35">
      <c r="A817" s="1">
        <v>8</v>
      </c>
      <c r="B817" s="1">
        <v>6</v>
      </c>
      <c r="D817" s="1">
        <v>2</v>
      </c>
      <c r="E817" s="1" t="s">
        <v>12</v>
      </c>
      <c r="F817" s="1">
        <v>-447.524</v>
      </c>
      <c r="G817" s="1">
        <v>-289.404</v>
      </c>
      <c r="H817" s="1">
        <v>0.55300000000000005</v>
      </c>
      <c r="I817" s="1">
        <v>-53.390999999999998</v>
      </c>
      <c r="J817" s="1">
        <v>0.64</v>
      </c>
      <c r="K817" s="1">
        <v>0.94099999999999995</v>
      </c>
    </row>
    <row r="818" spans="1:11" x14ac:dyDescent="0.35">
      <c r="A818" s="1">
        <v>8</v>
      </c>
      <c r="B818" s="1">
        <v>6</v>
      </c>
      <c r="D818" s="1">
        <v>1</v>
      </c>
      <c r="E818" s="1" t="s">
        <v>9</v>
      </c>
      <c r="F818" s="1">
        <v>1.169</v>
      </c>
      <c r="G818" s="1">
        <v>0.71299999999999997</v>
      </c>
      <c r="H818" s="1">
        <v>-4.1689999999999996</v>
      </c>
      <c r="I818" s="1">
        <v>143.73699999999999</v>
      </c>
      <c r="J818" s="1">
        <v>-3.0619999999999998</v>
      </c>
      <c r="K818" s="1">
        <v>-4.5039999999999996</v>
      </c>
    </row>
    <row r="819" spans="1:11" x14ac:dyDescent="0.35">
      <c r="A819" s="1">
        <v>8</v>
      </c>
      <c r="B819" s="1">
        <v>6</v>
      </c>
      <c r="D819" s="1">
        <v>1</v>
      </c>
      <c r="E819" s="1" t="s">
        <v>10</v>
      </c>
      <c r="F819" s="1">
        <v>-0.17100000000000001</v>
      </c>
      <c r="G819" s="1">
        <v>-0.111</v>
      </c>
      <c r="H819" s="1">
        <v>5.92</v>
      </c>
      <c r="I819" s="1">
        <v>-240.995</v>
      </c>
      <c r="J819" s="1">
        <v>4.6459999999999999</v>
      </c>
      <c r="K819" s="1">
        <v>6.8360000000000003</v>
      </c>
    </row>
    <row r="820" spans="1:11" x14ac:dyDescent="0.35">
      <c r="A820" s="1">
        <v>8</v>
      </c>
      <c r="B820" s="1">
        <v>6</v>
      </c>
      <c r="D820" s="1">
        <v>1</v>
      </c>
      <c r="E820" s="1" t="s">
        <v>11</v>
      </c>
      <c r="F820" s="1">
        <v>0.372</v>
      </c>
      <c r="G820" s="1">
        <v>0.22900000000000001</v>
      </c>
      <c r="H820" s="1">
        <v>-2.8010000000000002</v>
      </c>
      <c r="I820" s="1">
        <v>106.85</v>
      </c>
      <c r="J820" s="1">
        <v>-2.141</v>
      </c>
      <c r="K820" s="1">
        <v>-3.15</v>
      </c>
    </row>
    <row r="821" spans="1:11" x14ac:dyDescent="0.35">
      <c r="A821" s="1">
        <v>8</v>
      </c>
      <c r="B821" s="1">
        <v>6</v>
      </c>
      <c r="D821" s="1">
        <v>1</v>
      </c>
      <c r="E821" s="1" t="s">
        <v>12</v>
      </c>
      <c r="F821" s="1">
        <v>-567.61099999999999</v>
      </c>
      <c r="G821" s="1">
        <v>-368.04700000000003</v>
      </c>
      <c r="H821" s="1">
        <v>0.95899999999999996</v>
      </c>
      <c r="I821" s="1">
        <v>-75.828999999999994</v>
      </c>
      <c r="J821" s="1">
        <v>1.016</v>
      </c>
      <c r="K821" s="1">
        <v>1.4950000000000001</v>
      </c>
    </row>
    <row r="822" spans="1:11" x14ac:dyDescent="0.35">
      <c r="A822" s="1">
        <v>8</v>
      </c>
      <c r="B822" s="1">
        <v>3</v>
      </c>
      <c r="D822" s="1">
        <v>5</v>
      </c>
      <c r="E822" s="1" t="s">
        <v>9</v>
      </c>
      <c r="F822" s="1">
        <v>18.465</v>
      </c>
      <c r="G822" s="1">
        <v>11.714</v>
      </c>
      <c r="H822" s="1">
        <v>-0.28299999999999997</v>
      </c>
      <c r="I822" s="1">
        <v>24.545999999999999</v>
      </c>
      <c r="J822" s="1">
        <v>-0.217</v>
      </c>
      <c r="K822" s="1">
        <v>-0.32</v>
      </c>
    </row>
    <row r="823" spans="1:11" x14ac:dyDescent="0.35">
      <c r="A823" s="1">
        <v>8</v>
      </c>
      <c r="B823" s="1">
        <v>3</v>
      </c>
      <c r="D823" s="1">
        <v>5</v>
      </c>
      <c r="E823" s="1" t="s">
        <v>10</v>
      </c>
      <c r="F823" s="1">
        <v>-16.518000000000001</v>
      </c>
      <c r="G823" s="1">
        <v>-10.64</v>
      </c>
      <c r="H823" s="1">
        <v>0.28799999999999998</v>
      </c>
      <c r="I823" s="1">
        <v>-22.966000000000001</v>
      </c>
      <c r="J823" s="1">
        <v>0.19400000000000001</v>
      </c>
      <c r="K823" s="1">
        <v>0.28599999999999998</v>
      </c>
    </row>
    <row r="824" spans="1:11" x14ac:dyDescent="0.35">
      <c r="A824" s="1">
        <v>8</v>
      </c>
      <c r="B824" s="1">
        <v>3</v>
      </c>
      <c r="D824" s="1">
        <v>5</v>
      </c>
      <c r="E824" s="1" t="s">
        <v>11</v>
      </c>
      <c r="F824" s="1">
        <v>10.932</v>
      </c>
      <c r="G824" s="1">
        <v>6.9859999999999998</v>
      </c>
      <c r="H824" s="1">
        <v>-0.17799999999999999</v>
      </c>
      <c r="I824" s="1">
        <v>14.846</v>
      </c>
      <c r="J824" s="1">
        <v>-0.129</v>
      </c>
      <c r="K824" s="1">
        <v>-0.189</v>
      </c>
    </row>
    <row r="825" spans="1:11" x14ac:dyDescent="0.35">
      <c r="A825" s="1">
        <v>8</v>
      </c>
      <c r="B825" s="1">
        <v>3</v>
      </c>
      <c r="D825" s="1">
        <v>5</v>
      </c>
      <c r="E825" s="1" t="s">
        <v>12</v>
      </c>
      <c r="F825" s="1">
        <v>-41.811</v>
      </c>
      <c r="G825" s="1">
        <v>-26.067</v>
      </c>
      <c r="H825" s="1">
        <v>0.18099999999999999</v>
      </c>
      <c r="I825" s="1">
        <v>-15.342000000000001</v>
      </c>
      <c r="J825" s="1">
        <v>0.13400000000000001</v>
      </c>
      <c r="K825" s="1">
        <v>0.19700000000000001</v>
      </c>
    </row>
    <row r="826" spans="1:11" x14ac:dyDescent="0.35">
      <c r="A826" s="1">
        <v>8</v>
      </c>
      <c r="B826" s="1">
        <v>3</v>
      </c>
      <c r="D826" s="1">
        <v>4</v>
      </c>
      <c r="E826" s="1" t="s">
        <v>9</v>
      </c>
      <c r="F826" s="1">
        <v>14.505000000000001</v>
      </c>
      <c r="G826" s="1">
        <v>9.5129999999999999</v>
      </c>
      <c r="H826" s="1">
        <v>-0.442</v>
      </c>
      <c r="I826" s="1">
        <v>39.575000000000003</v>
      </c>
      <c r="J826" s="1">
        <v>-0.46899999999999997</v>
      </c>
      <c r="K826" s="1">
        <v>-0.69099999999999995</v>
      </c>
    </row>
    <row r="827" spans="1:11" x14ac:dyDescent="0.35">
      <c r="A827" s="1">
        <v>8</v>
      </c>
      <c r="B827" s="1">
        <v>3</v>
      </c>
      <c r="D827" s="1">
        <v>4</v>
      </c>
      <c r="E827" s="1" t="s">
        <v>10</v>
      </c>
      <c r="F827" s="1">
        <v>-14.403</v>
      </c>
      <c r="G827" s="1">
        <v>-9.4309999999999992</v>
      </c>
      <c r="H827" s="1">
        <v>0.40799999999999997</v>
      </c>
      <c r="I827" s="1">
        <v>-37.545000000000002</v>
      </c>
      <c r="J827" s="1">
        <v>0.436</v>
      </c>
      <c r="K827" s="1">
        <v>0.64100000000000001</v>
      </c>
    </row>
    <row r="828" spans="1:11" x14ac:dyDescent="0.35">
      <c r="A828" s="1">
        <v>8</v>
      </c>
      <c r="B828" s="1">
        <v>3</v>
      </c>
      <c r="D828" s="1">
        <v>4</v>
      </c>
      <c r="E828" s="1" t="s">
        <v>11</v>
      </c>
      <c r="F828" s="1">
        <v>9.0340000000000007</v>
      </c>
      <c r="G828" s="1">
        <v>5.92</v>
      </c>
      <c r="H828" s="1">
        <v>-0.26500000000000001</v>
      </c>
      <c r="I828" s="1">
        <v>24.097999999999999</v>
      </c>
      <c r="J828" s="1">
        <v>-0.28299999999999997</v>
      </c>
      <c r="K828" s="1">
        <v>-0.41599999999999998</v>
      </c>
    </row>
    <row r="829" spans="1:11" x14ac:dyDescent="0.35">
      <c r="A829" s="1">
        <v>8</v>
      </c>
      <c r="B829" s="1">
        <v>3</v>
      </c>
      <c r="D829" s="1">
        <v>4</v>
      </c>
      <c r="E829" s="1" t="s">
        <v>12</v>
      </c>
      <c r="F829" s="1">
        <v>-100.261</v>
      </c>
      <c r="G829" s="1">
        <v>-64.284999999999997</v>
      </c>
      <c r="H829" s="1">
        <v>0.505</v>
      </c>
      <c r="I829" s="1">
        <v>-53.972000000000001</v>
      </c>
      <c r="J829" s="1">
        <v>0.54700000000000004</v>
      </c>
      <c r="K829" s="1">
        <v>0.80400000000000005</v>
      </c>
    </row>
    <row r="830" spans="1:11" x14ac:dyDescent="0.35">
      <c r="A830" s="1">
        <v>8</v>
      </c>
      <c r="B830" s="1">
        <v>3</v>
      </c>
      <c r="D830" s="1">
        <v>3</v>
      </c>
      <c r="E830" s="1" t="s">
        <v>9</v>
      </c>
      <c r="F830" s="1">
        <v>13.895</v>
      </c>
      <c r="G830" s="1">
        <v>9.0850000000000009</v>
      </c>
      <c r="H830" s="1">
        <v>-0.66100000000000003</v>
      </c>
      <c r="I830" s="1">
        <v>52.99</v>
      </c>
      <c r="J830" s="1">
        <v>-0.67500000000000004</v>
      </c>
      <c r="K830" s="1">
        <v>-0.99399999999999999</v>
      </c>
    </row>
    <row r="831" spans="1:11" x14ac:dyDescent="0.35">
      <c r="A831" s="1">
        <v>8</v>
      </c>
      <c r="B831" s="1">
        <v>3</v>
      </c>
      <c r="D831" s="1">
        <v>3</v>
      </c>
      <c r="E831" s="1" t="s">
        <v>10</v>
      </c>
      <c r="F831" s="1">
        <v>-13.297000000000001</v>
      </c>
      <c r="G831" s="1">
        <v>-8.7040000000000006</v>
      </c>
      <c r="H831" s="1">
        <v>0.623</v>
      </c>
      <c r="I831" s="1">
        <v>-51.433999999999997</v>
      </c>
      <c r="J831" s="1">
        <v>0.64400000000000002</v>
      </c>
      <c r="K831" s="1">
        <v>0.94699999999999995</v>
      </c>
    </row>
    <row r="832" spans="1:11" x14ac:dyDescent="0.35">
      <c r="A832" s="1">
        <v>8</v>
      </c>
      <c r="B832" s="1">
        <v>3</v>
      </c>
      <c r="D832" s="1">
        <v>3</v>
      </c>
      <c r="E832" s="1" t="s">
        <v>11</v>
      </c>
      <c r="F832" s="1">
        <v>8.4979999999999993</v>
      </c>
      <c r="G832" s="1">
        <v>5.5590000000000002</v>
      </c>
      <c r="H832" s="1">
        <v>-0.40100000000000002</v>
      </c>
      <c r="I832" s="1">
        <v>32.631</v>
      </c>
      <c r="J832" s="1">
        <v>-0.41199999999999998</v>
      </c>
      <c r="K832" s="1">
        <v>-0.60599999999999998</v>
      </c>
    </row>
    <row r="833" spans="1:11" x14ac:dyDescent="0.35">
      <c r="A833" s="1">
        <v>8</v>
      </c>
      <c r="B833" s="1">
        <v>3</v>
      </c>
      <c r="D833" s="1">
        <v>3</v>
      </c>
      <c r="E833" s="1" t="s">
        <v>12</v>
      </c>
      <c r="F833" s="1">
        <v>-157.33699999999999</v>
      </c>
      <c r="G833" s="1">
        <v>-101.66</v>
      </c>
      <c r="H833" s="1">
        <v>1.05</v>
      </c>
      <c r="I833" s="1">
        <v>-110.041</v>
      </c>
      <c r="J833" s="1">
        <v>1.2430000000000001</v>
      </c>
      <c r="K833" s="1">
        <v>1.829</v>
      </c>
    </row>
    <row r="834" spans="1:11" x14ac:dyDescent="0.35">
      <c r="A834" s="1">
        <v>8</v>
      </c>
      <c r="B834" s="1">
        <v>3</v>
      </c>
      <c r="D834" s="1">
        <v>2</v>
      </c>
      <c r="E834" s="1" t="s">
        <v>9</v>
      </c>
      <c r="F834" s="1">
        <v>12.814</v>
      </c>
      <c r="G834" s="1">
        <v>8.3849999999999998</v>
      </c>
      <c r="H834" s="1">
        <v>-0.89200000000000002</v>
      </c>
      <c r="I834" s="1">
        <v>61.832999999999998</v>
      </c>
      <c r="J834" s="1">
        <v>-0.874</v>
      </c>
      <c r="K834" s="1">
        <v>-1.2849999999999999</v>
      </c>
    </row>
    <row r="835" spans="1:11" x14ac:dyDescent="0.35">
      <c r="A835" s="1">
        <v>8</v>
      </c>
      <c r="B835" s="1">
        <v>3</v>
      </c>
      <c r="D835" s="1">
        <v>2</v>
      </c>
      <c r="E835" s="1" t="s">
        <v>10</v>
      </c>
      <c r="F835" s="1">
        <v>-12.577999999999999</v>
      </c>
      <c r="G835" s="1">
        <v>-8.2379999999999995</v>
      </c>
      <c r="H835" s="1">
        <v>0.877</v>
      </c>
      <c r="I835" s="1">
        <v>-63.323999999999998</v>
      </c>
      <c r="J835" s="1">
        <v>0.874</v>
      </c>
      <c r="K835" s="1">
        <v>1.286</v>
      </c>
    </row>
    <row r="836" spans="1:11" x14ac:dyDescent="0.35">
      <c r="A836" s="1">
        <v>8</v>
      </c>
      <c r="B836" s="1">
        <v>3</v>
      </c>
      <c r="D836" s="1">
        <v>2</v>
      </c>
      <c r="E836" s="1" t="s">
        <v>11</v>
      </c>
      <c r="F836" s="1">
        <v>7.9349999999999996</v>
      </c>
      <c r="G836" s="1">
        <v>5.1950000000000003</v>
      </c>
      <c r="H836" s="1">
        <v>-0.55300000000000005</v>
      </c>
      <c r="I836" s="1">
        <v>39.110999999999997</v>
      </c>
      <c r="J836" s="1">
        <v>-0.54600000000000004</v>
      </c>
      <c r="K836" s="1">
        <v>-0.80400000000000005</v>
      </c>
    </row>
    <row r="837" spans="1:11" x14ac:dyDescent="0.35">
      <c r="A837" s="1">
        <v>8</v>
      </c>
      <c r="B837" s="1">
        <v>3</v>
      </c>
      <c r="D837" s="1">
        <v>2</v>
      </c>
      <c r="E837" s="1" t="s">
        <v>12</v>
      </c>
      <c r="F837" s="1">
        <v>-212.881</v>
      </c>
      <c r="G837" s="1">
        <v>-138.04</v>
      </c>
      <c r="H837" s="1">
        <v>1.911</v>
      </c>
      <c r="I837" s="1">
        <v>-179.99700000000001</v>
      </c>
      <c r="J837" s="1">
        <v>2.1880000000000002</v>
      </c>
      <c r="K837" s="1">
        <v>3.22</v>
      </c>
    </row>
    <row r="838" spans="1:11" x14ac:dyDescent="0.35">
      <c r="A838" s="1">
        <v>8</v>
      </c>
      <c r="B838" s="1">
        <v>3</v>
      </c>
      <c r="D838" s="1">
        <v>1</v>
      </c>
      <c r="E838" s="1" t="s">
        <v>9</v>
      </c>
      <c r="F838" s="1">
        <v>7.5030000000000001</v>
      </c>
      <c r="G838" s="1">
        <v>4.907</v>
      </c>
      <c r="H838" s="1">
        <v>-1.139</v>
      </c>
      <c r="I838" s="1">
        <v>46.091999999999999</v>
      </c>
      <c r="J838" s="1">
        <v>-0.89200000000000002</v>
      </c>
      <c r="K838" s="1">
        <v>-1.3120000000000001</v>
      </c>
    </row>
    <row r="839" spans="1:11" x14ac:dyDescent="0.35">
      <c r="A839" s="1">
        <v>8</v>
      </c>
      <c r="B839" s="1">
        <v>3</v>
      </c>
      <c r="D839" s="1">
        <v>1</v>
      </c>
      <c r="E839" s="1" t="s">
        <v>10</v>
      </c>
      <c r="F839" s="1">
        <v>-3.6760000000000002</v>
      </c>
      <c r="G839" s="1">
        <v>-2.4079999999999999</v>
      </c>
      <c r="H839" s="1">
        <v>1.2749999999999999</v>
      </c>
      <c r="I839" s="1">
        <v>-54.122</v>
      </c>
      <c r="J839" s="1">
        <v>1.018</v>
      </c>
      <c r="K839" s="1">
        <v>1.498</v>
      </c>
    </row>
    <row r="840" spans="1:11" x14ac:dyDescent="0.35">
      <c r="A840" s="1">
        <v>8</v>
      </c>
      <c r="B840" s="1">
        <v>3</v>
      </c>
      <c r="D840" s="1">
        <v>1</v>
      </c>
      <c r="E840" s="1" t="s">
        <v>11</v>
      </c>
      <c r="F840" s="1">
        <v>3.105</v>
      </c>
      <c r="G840" s="1">
        <v>2.032</v>
      </c>
      <c r="H840" s="1">
        <v>-0.67</v>
      </c>
      <c r="I840" s="1">
        <v>27.837</v>
      </c>
      <c r="J840" s="1">
        <v>-0.53</v>
      </c>
      <c r="K840" s="1">
        <v>-0.78</v>
      </c>
    </row>
    <row r="841" spans="1:11" x14ac:dyDescent="0.35">
      <c r="A841" s="1">
        <v>8</v>
      </c>
      <c r="B841" s="1">
        <v>3</v>
      </c>
      <c r="D841" s="1">
        <v>1</v>
      </c>
      <c r="E841" s="1" t="s">
        <v>12</v>
      </c>
      <c r="F841" s="1">
        <v>-265.28399999999999</v>
      </c>
      <c r="G841" s="1">
        <v>-172.36099999999999</v>
      </c>
      <c r="H841" s="1">
        <v>3.1309999999999998</v>
      </c>
      <c r="I841" s="1">
        <v>-249.23500000000001</v>
      </c>
      <c r="J841" s="1">
        <v>3.3260000000000001</v>
      </c>
      <c r="K841" s="1">
        <v>4.8940000000000001</v>
      </c>
    </row>
    <row r="842" spans="1:11" x14ac:dyDescent="0.35">
      <c r="A842" s="1">
        <v>9</v>
      </c>
      <c r="B842" s="1">
        <v>24</v>
      </c>
      <c r="D842" s="1">
        <v>5</v>
      </c>
      <c r="E842" s="1" t="s">
        <v>9</v>
      </c>
      <c r="F842" s="1">
        <v>-31.186</v>
      </c>
      <c r="G842" s="1">
        <v>-21.568000000000001</v>
      </c>
      <c r="H842" s="1">
        <v>0.60099999999999998</v>
      </c>
      <c r="I842" s="1">
        <v>34.015000000000001</v>
      </c>
      <c r="J842" s="1">
        <v>0.75</v>
      </c>
      <c r="K842" s="1">
        <v>1.1040000000000001</v>
      </c>
    </row>
    <row r="843" spans="1:11" x14ac:dyDescent="0.35">
      <c r="A843" s="1">
        <v>9</v>
      </c>
      <c r="B843" s="1">
        <v>24</v>
      </c>
      <c r="D843" s="1">
        <v>5</v>
      </c>
      <c r="E843" s="1" t="s">
        <v>10</v>
      </c>
      <c r="F843" s="1">
        <v>26.012</v>
      </c>
      <c r="G843" s="1">
        <v>17.792000000000002</v>
      </c>
      <c r="H843" s="1">
        <v>-0.76300000000000001</v>
      </c>
      <c r="I843" s="1">
        <v>-17.738</v>
      </c>
      <c r="J843" s="1">
        <v>-0.50800000000000001</v>
      </c>
      <c r="K843" s="1">
        <v>-0.748</v>
      </c>
    </row>
    <row r="844" spans="1:11" x14ac:dyDescent="0.35">
      <c r="A844" s="1">
        <v>9</v>
      </c>
      <c r="B844" s="1">
        <v>24</v>
      </c>
      <c r="D844" s="1">
        <v>5</v>
      </c>
      <c r="E844" s="1" t="s">
        <v>11</v>
      </c>
      <c r="F844" s="1">
        <v>-17.873999999999999</v>
      </c>
      <c r="G844" s="1">
        <v>-12.3</v>
      </c>
      <c r="H844" s="1">
        <v>0.41199999999999998</v>
      </c>
      <c r="I844" s="1">
        <v>15.641</v>
      </c>
      <c r="J844" s="1">
        <v>0.39300000000000002</v>
      </c>
      <c r="K844" s="1">
        <v>0.57899999999999996</v>
      </c>
    </row>
    <row r="845" spans="1:11" x14ac:dyDescent="0.35">
      <c r="A845" s="1">
        <v>9</v>
      </c>
      <c r="B845" s="1">
        <v>24</v>
      </c>
      <c r="D845" s="1">
        <v>5</v>
      </c>
      <c r="E845" s="1" t="s">
        <v>12</v>
      </c>
      <c r="F845" s="1">
        <v>-37.554000000000002</v>
      </c>
      <c r="G845" s="1">
        <v>-26.655999999999999</v>
      </c>
      <c r="H845" s="1">
        <v>0.28299999999999997</v>
      </c>
      <c r="I845" s="1">
        <v>15.986000000000001</v>
      </c>
      <c r="J845" s="1">
        <v>0.35299999999999998</v>
      </c>
      <c r="K845" s="1">
        <v>0.51900000000000002</v>
      </c>
    </row>
    <row r="846" spans="1:11" x14ac:dyDescent="0.35">
      <c r="A846" s="1">
        <v>9</v>
      </c>
      <c r="B846" s="1">
        <v>24</v>
      </c>
      <c r="D846" s="1">
        <v>4</v>
      </c>
      <c r="E846" s="1" t="s">
        <v>9</v>
      </c>
      <c r="F846" s="1">
        <v>-21.109000000000002</v>
      </c>
      <c r="G846" s="1">
        <v>-14.292</v>
      </c>
      <c r="H846" s="1">
        <v>0.95699999999999996</v>
      </c>
      <c r="I846" s="1">
        <v>74.113</v>
      </c>
      <c r="J846" s="1">
        <v>1.149</v>
      </c>
      <c r="K846" s="1">
        <v>1.6910000000000001</v>
      </c>
    </row>
    <row r="847" spans="1:11" x14ac:dyDescent="0.35">
      <c r="A847" s="1">
        <v>9</v>
      </c>
      <c r="B847" s="1">
        <v>24</v>
      </c>
      <c r="D847" s="1">
        <v>4</v>
      </c>
      <c r="E847" s="1" t="s">
        <v>10</v>
      </c>
      <c r="F847" s="1">
        <v>21.626999999999999</v>
      </c>
      <c r="G847" s="1">
        <v>14.727</v>
      </c>
      <c r="H847" s="1">
        <v>-0.72799999999999998</v>
      </c>
      <c r="I847" s="1">
        <v>-43.259</v>
      </c>
      <c r="J847" s="1">
        <v>-0.81599999999999995</v>
      </c>
      <c r="K847" s="1">
        <v>-1.2</v>
      </c>
    </row>
    <row r="848" spans="1:11" x14ac:dyDescent="0.35">
      <c r="A848" s="1">
        <v>9</v>
      </c>
      <c r="B848" s="1">
        <v>24</v>
      </c>
      <c r="D848" s="1">
        <v>4</v>
      </c>
      <c r="E848" s="1" t="s">
        <v>11</v>
      </c>
      <c r="F848" s="1">
        <v>-13.355</v>
      </c>
      <c r="G848" s="1">
        <v>-9.0679999999999996</v>
      </c>
      <c r="H848" s="1">
        <v>0.498</v>
      </c>
      <c r="I848" s="1">
        <v>36.396000000000001</v>
      </c>
      <c r="J848" s="1">
        <v>0.61399999999999999</v>
      </c>
      <c r="K848" s="1">
        <v>0.90400000000000003</v>
      </c>
    </row>
    <row r="849" spans="1:11" x14ac:dyDescent="0.35">
      <c r="A849" s="1">
        <v>9</v>
      </c>
      <c r="B849" s="1">
        <v>24</v>
      </c>
      <c r="D849" s="1">
        <v>4</v>
      </c>
      <c r="E849" s="1" t="s">
        <v>12</v>
      </c>
      <c r="F849" s="1">
        <v>-85.596999999999994</v>
      </c>
      <c r="G849" s="1">
        <v>-60.331000000000003</v>
      </c>
      <c r="H849" s="1">
        <v>0.78400000000000003</v>
      </c>
      <c r="I849" s="1">
        <v>56.945999999999998</v>
      </c>
      <c r="J849" s="1">
        <v>1.1359999999999999</v>
      </c>
      <c r="K849" s="1">
        <v>1.6719999999999999</v>
      </c>
    </row>
    <row r="850" spans="1:11" x14ac:dyDescent="0.35">
      <c r="A850" s="1">
        <v>9</v>
      </c>
      <c r="B850" s="1">
        <v>24</v>
      </c>
      <c r="D850" s="1">
        <v>3</v>
      </c>
      <c r="E850" s="1" t="s">
        <v>9</v>
      </c>
      <c r="F850" s="1">
        <v>-20.306999999999999</v>
      </c>
      <c r="G850" s="1">
        <v>-13.951000000000001</v>
      </c>
      <c r="H850" s="1">
        <v>1.1499999999999999</v>
      </c>
      <c r="I850" s="1">
        <v>92.468999999999994</v>
      </c>
      <c r="J850" s="1">
        <v>1.345</v>
      </c>
      <c r="K850" s="1">
        <v>1.978</v>
      </c>
    </row>
    <row r="851" spans="1:11" x14ac:dyDescent="0.35">
      <c r="A851" s="1">
        <v>9</v>
      </c>
      <c r="B851" s="1">
        <v>24</v>
      </c>
      <c r="D851" s="1">
        <v>3</v>
      </c>
      <c r="E851" s="1" t="s">
        <v>10</v>
      </c>
      <c r="F851" s="1">
        <v>19.654</v>
      </c>
      <c r="G851" s="1">
        <v>13.464</v>
      </c>
      <c r="H851" s="1">
        <v>-0.97099999999999997</v>
      </c>
      <c r="I851" s="1">
        <v>-71.233000000000004</v>
      </c>
      <c r="J851" s="1">
        <v>-1.165</v>
      </c>
      <c r="K851" s="1">
        <v>-1.7150000000000001</v>
      </c>
    </row>
    <row r="852" spans="1:11" x14ac:dyDescent="0.35">
      <c r="A852" s="1">
        <v>9</v>
      </c>
      <c r="B852" s="1">
        <v>24</v>
      </c>
      <c r="D852" s="1">
        <v>3</v>
      </c>
      <c r="E852" s="1" t="s">
        <v>11</v>
      </c>
      <c r="F852" s="1">
        <v>-12.488</v>
      </c>
      <c r="G852" s="1">
        <v>-8.5670000000000002</v>
      </c>
      <c r="H852" s="1">
        <v>0.64600000000000002</v>
      </c>
      <c r="I852" s="1">
        <v>50.975000000000001</v>
      </c>
      <c r="J852" s="1">
        <v>0.78400000000000003</v>
      </c>
      <c r="K852" s="1">
        <v>1.1539999999999999</v>
      </c>
    </row>
    <row r="853" spans="1:11" x14ac:dyDescent="0.35">
      <c r="A853" s="1">
        <v>9</v>
      </c>
      <c r="B853" s="1">
        <v>24</v>
      </c>
      <c r="D853" s="1">
        <v>3</v>
      </c>
      <c r="E853" s="1" t="s">
        <v>12</v>
      </c>
      <c r="F853" s="1">
        <v>-130.94900000000001</v>
      </c>
      <c r="G853" s="1">
        <v>-92.262</v>
      </c>
      <c r="H853" s="1">
        <v>1.399</v>
      </c>
      <c r="I853" s="1">
        <v>119.187</v>
      </c>
      <c r="J853" s="1">
        <v>2.1579999999999999</v>
      </c>
      <c r="K853" s="1">
        <v>3.1749999999999998</v>
      </c>
    </row>
    <row r="854" spans="1:11" x14ac:dyDescent="0.35">
      <c r="A854" s="1">
        <v>9</v>
      </c>
      <c r="B854" s="1">
        <v>24</v>
      </c>
      <c r="D854" s="1">
        <v>2</v>
      </c>
      <c r="E854" s="1" t="s">
        <v>9</v>
      </c>
      <c r="F854" s="1">
        <v>-17.637</v>
      </c>
      <c r="G854" s="1">
        <v>-12.257999999999999</v>
      </c>
      <c r="H854" s="1">
        <v>1.2529999999999999</v>
      </c>
      <c r="I854" s="1">
        <v>98.572000000000003</v>
      </c>
      <c r="J854" s="1">
        <v>1.319</v>
      </c>
      <c r="K854" s="1">
        <v>1.9410000000000001</v>
      </c>
    </row>
    <row r="855" spans="1:11" x14ac:dyDescent="0.35">
      <c r="A855" s="1">
        <v>9</v>
      </c>
      <c r="B855" s="1">
        <v>24</v>
      </c>
      <c r="D855" s="1">
        <v>2</v>
      </c>
      <c r="E855" s="1" t="s">
        <v>10</v>
      </c>
      <c r="F855" s="1">
        <v>18.123000000000001</v>
      </c>
      <c r="G855" s="1">
        <v>12.645</v>
      </c>
      <c r="H855" s="1">
        <v>-1.6279999999999999</v>
      </c>
      <c r="I855" s="1">
        <v>-93.447999999999993</v>
      </c>
      <c r="J855" s="1">
        <v>-1.86</v>
      </c>
      <c r="K855" s="1">
        <v>-2.7370000000000001</v>
      </c>
    </row>
    <row r="856" spans="1:11" x14ac:dyDescent="0.35">
      <c r="A856" s="1">
        <v>9</v>
      </c>
      <c r="B856" s="1">
        <v>24</v>
      </c>
      <c r="D856" s="1">
        <v>2</v>
      </c>
      <c r="E856" s="1" t="s">
        <v>11</v>
      </c>
      <c r="F856" s="1">
        <v>-11.175000000000001</v>
      </c>
      <c r="G856" s="1">
        <v>-7.782</v>
      </c>
      <c r="H856" s="1">
        <v>0.88700000000000001</v>
      </c>
      <c r="I856" s="1">
        <v>59.868000000000002</v>
      </c>
      <c r="J856" s="1">
        <v>0.99399999999999999</v>
      </c>
      <c r="K856" s="1">
        <v>1.462</v>
      </c>
    </row>
    <row r="857" spans="1:11" x14ac:dyDescent="0.35">
      <c r="A857" s="1">
        <v>9</v>
      </c>
      <c r="B857" s="1">
        <v>24</v>
      </c>
      <c r="D857" s="1">
        <v>2</v>
      </c>
      <c r="E857" s="1" t="s">
        <v>12</v>
      </c>
      <c r="F857" s="1">
        <v>-174.047</v>
      </c>
      <c r="G857" s="1">
        <v>-122.747</v>
      </c>
      <c r="H857" s="1">
        <v>2.1970000000000001</v>
      </c>
      <c r="I857" s="1">
        <v>197.71799999999999</v>
      </c>
      <c r="J857" s="1">
        <v>3.3319999999999999</v>
      </c>
      <c r="K857" s="1">
        <v>4.9029999999999996</v>
      </c>
    </row>
    <row r="858" spans="1:11" x14ac:dyDescent="0.35">
      <c r="A858" s="1">
        <v>9</v>
      </c>
      <c r="B858" s="1">
        <v>24</v>
      </c>
      <c r="D858" s="1">
        <v>1</v>
      </c>
      <c r="E858" s="1" t="s">
        <v>9</v>
      </c>
      <c r="F858" s="1">
        <v>-10.129</v>
      </c>
      <c r="G858" s="1">
        <v>-7.1980000000000004</v>
      </c>
      <c r="H858" s="1">
        <v>-0.76300000000000001</v>
      </c>
      <c r="I858" s="1">
        <v>87.683000000000007</v>
      </c>
      <c r="J858" s="1">
        <v>-1.7999999999999999E-2</v>
      </c>
      <c r="K858" s="1">
        <v>-2.7E-2</v>
      </c>
    </row>
    <row r="859" spans="1:11" x14ac:dyDescent="0.35">
      <c r="A859" s="1">
        <v>9</v>
      </c>
      <c r="B859" s="1">
        <v>24</v>
      </c>
      <c r="D859" s="1">
        <v>1</v>
      </c>
      <c r="E859" s="1" t="s">
        <v>10</v>
      </c>
      <c r="F859" s="1">
        <v>5.4279999999999999</v>
      </c>
      <c r="G859" s="1">
        <v>3.8039999999999998</v>
      </c>
      <c r="H859" s="1">
        <v>1.1910000000000001</v>
      </c>
      <c r="I859" s="1">
        <v>-210.20500000000001</v>
      </c>
      <c r="J859" s="1">
        <v>-1.274</v>
      </c>
      <c r="K859" s="1">
        <v>-1.875</v>
      </c>
    </row>
    <row r="860" spans="1:11" x14ac:dyDescent="0.35">
      <c r="A860" s="1">
        <v>9</v>
      </c>
      <c r="B860" s="1">
        <v>24</v>
      </c>
      <c r="D860" s="1">
        <v>1</v>
      </c>
      <c r="E860" s="1" t="s">
        <v>11</v>
      </c>
      <c r="F860" s="1">
        <v>-4.3209999999999997</v>
      </c>
      <c r="G860" s="1">
        <v>-3.056</v>
      </c>
      <c r="H860" s="1">
        <v>-0.48699999999999999</v>
      </c>
      <c r="I860" s="1">
        <v>82.688999999999993</v>
      </c>
      <c r="J860" s="1">
        <v>0.34899999999999998</v>
      </c>
      <c r="K860" s="1">
        <v>0.51300000000000001</v>
      </c>
    </row>
    <row r="861" spans="1:11" x14ac:dyDescent="0.35">
      <c r="A861" s="1">
        <v>9</v>
      </c>
      <c r="B861" s="1">
        <v>24</v>
      </c>
      <c r="D861" s="1">
        <v>1</v>
      </c>
      <c r="E861" s="1" t="s">
        <v>12</v>
      </c>
      <c r="F861" s="1">
        <v>-212.57900000000001</v>
      </c>
      <c r="G861" s="1">
        <v>-150.28100000000001</v>
      </c>
      <c r="H861" s="1">
        <v>2.7879999999999998</v>
      </c>
      <c r="I861" s="1">
        <v>281.17700000000002</v>
      </c>
      <c r="J861" s="1">
        <v>4.2009999999999996</v>
      </c>
      <c r="K861" s="1">
        <v>6.181</v>
      </c>
    </row>
    <row r="862" spans="1:11" x14ac:dyDescent="0.35">
      <c r="A862" s="1">
        <v>9</v>
      </c>
      <c r="B862" s="1">
        <v>17</v>
      </c>
      <c r="D862" s="1">
        <v>5</v>
      </c>
      <c r="E862" s="1" t="s">
        <v>9</v>
      </c>
      <c r="F862" s="1">
        <v>-37.137999999999998</v>
      </c>
      <c r="G862" s="1">
        <v>-22.283000000000001</v>
      </c>
      <c r="H862" s="1">
        <v>1.034</v>
      </c>
      <c r="I862" s="1">
        <v>62.459000000000003</v>
      </c>
      <c r="J862" s="1">
        <v>1.341</v>
      </c>
      <c r="K862" s="1">
        <v>1.9730000000000001</v>
      </c>
    </row>
    <row r="863" spans="1:11" x14ac:dyDescent="0.35">
      <c r="A863" s="1">
        <v>9</v>
      </c>
      <c r="B863" s="1">
        <v>17</v>
      </c>
      <c r="D863" s="1">
        <v>5</v>
      </c>
      <c r="E863" s="1" t="s">
        <v>10</v>
      </c>
      <c r="F863" s="1">
        <v>27.716000000000001</v>
      </c>
      <c r="G863" s="1">
        <v>16.638999999999999</v>
      </c>
      <c r="H863" s="1">
        <v>-1.091</v>
      </c>
      <c r="I863" s="1">
        <v>-46.173999999999999</v>
      </c>
      <c r="J863" s="1">
        <v>-1.117</v>
      </c>
      <c r="K863" s="1">
        <v>-1.6439999999999999</v>
      </c>
    </row>
    <row r="864" spans="1:11" x14ac:dyDescent="0.35">
      <c r="A864" s="1">
        <v>9</v>
      </c>
      <c r="B864" s="1">
        <v>17</v>
      </c>
      <c r="D864" s="1">
        <v>5</v>
      </c>
      <c r="E864" s="1" t="s">
        <v>11</v>
      </c>
      <c r="F864" s="1">
        <v>-20.266999999999999</v>
      </c>
      <c r="G864" s="1">
        <v>-12.163</v>
      </c>
      <c r="H864" s="1">
        <v>0.65700000000000003</v>
      </c>
      <c r="I864" s="1">
        <v>33.848999999999997</v>
      </c>
      <c r="J864" s="1">
        <v>0.76800000000000002</v>
      </c>
      <c r="K864" s="1">
        <v>1.1299999999999999</v>
      </c>
    </row>
    <row r="865" spans="1:11" x14ac:dyDescent="0.35">
      <c r="A865" s="1">
        <v>9</v>
      </c>
      <c r="B865" s="1">
        <v>17</v>
      </c>
      <c r="D865" s="1">
        <v>5</v>
      </c>
      <c r="E865" s="1" t="s">
        <v>12</v>
      </c>
      <c r="F865" s="1">
        <v>-108.25</v>
      </c>
      <c r="G865" s="1">
        <v>-72.203999999999994</v>
      </c>
      <c r="H865" s="1">
        <v>-8.7999999999999995E-2</v>
      </c>
      <c r="I865" s="1">
        <v>-3.13</v>
      </c>
      <c r="J865" s="1">
        <v>-8.2000000000000003E-2</v>
      </c>
      <c r="K865" s="1">
        <v>-0.121</v>
      </c>
    </row>
    <row r="866" spans="1:11" x14ac:dyDescent="0.35">
      <c r="A866" s="1">
        <v>9</v>
      </c>
      <c r="B866" s="1">
        <v>17</v>
      </c>
      <c r="D866" s="1">
        <v>4</v>
      </c>
      <c r="E866" s="1" t="s">
        <v>9</v>
      </c>
      <c r="F866" s="1">
        <v>-19.905999999999999</v>
      </c>
      <c r="G866" s="1">
        <v>-11.952</v>
      </c>
      <c r="H866" s="1">
        <v>1.3620000000000001</v>
      </c>
      <c r="I866" s="1">
        <v>112.96299999999999</v>
      </c>
      <c r="J866" s="1">
        <v>1.839</v>
      </c>
      <c r="K866" s="1">
        <v>2.7050000000000001</v>
      </c>
    </row>
    <row r="867" spans="1:11" x14ac:dyDescent="0.35">
      <c r="A867" s="1">
        <v>9</v>
      </c>
      <c r="B867" s="1">
        <v>17</v>
      </c>
      <c r="D867" s="1">
        <v>4</v>
      </c>
      <c r="E867" s="1" t="s">
        <v>10</v>
      </c>
      <c r="F867" s="1">
        <v>21.765000000000001</v>
      </c>
      <c r="G867" s="1">
        <v>13.068</v>
      </c>
      <c r="H867" s="1">
        <v>-1.1519999999999999</v>
      </c>
      <c r="I867" s="1">
        <v>-87.379000000000005</v>
      </c>
      <c r="J867" s="1">
        <v>-1.5669999999999999</v>
      </c>
      <c r="K867" s="1">
        <v>-2.3050000000000002</v>
      </c>
    </row>
    <row r="868" spans="1:11" x14ac:dyDescent="0.35">
      <c r="A868" s="1">
        <v>9</v>
      </c>
      <c r="B868" s="1">
        <v>17</v>
      </c>
      <c r="D868" s="1">
        <v>4</v>
      </c>
      <c r="E868" s="1" t="s">
        <v>11</v>
      </c>
      <c r="F868" s="1">
        <v>-13.022</v>
      </c>
      <c r="G868" s="1">
        <v>-7.819</v>
      </c>
      <c r="H868" s="1">
        <v>0.77400000000000002</v>
      </c>
      <c r="I868" s="1">
        <v>62.512</v>
      </c>
      <c r="J868" s="1">
        <v>1.0640000000000001</v>
      </c>
      <c r="K868" s="1">
        <v>1.5660000000000001</v>
      </c>
    </row>
    <row r="869" spans="1:11" x14ac:dyDescent="0.35">
      <c r="A869" s="1">
        <v>9</v>
      </c>
      <c r="B869" s="1">
        <v>17</v>
      </c>
      <c r="D869" s="1">
        <v>4</v>
      </c>
      <c r="E869" s="1" t="s">
        <v>12</v>
      </c>
      <c r="F869" s="1">
        <v>-213.745</v>
      </c>
      <c r="G869" s="1">
        <v>-143.054</v>
      </c>
      <c r="H869" s="1">
        <v>-0.21099999999999999</v>
      </c>
      <c r="I869" s="1">
        <v>-12.332000000000001</v>
      </c>
      <c r="J869" s="1">
        <v>-0.27300000000000002</v>
      </c>
      <c r="K869" s="1">
        <v>-0.40200000000000002</v>
      </c>
    </row>
    <row r="870" spans="1:11" x14ac:dyDescent="0.35">
      <c r="A870" s="1">
        <v>9</v>
      </c>
      <c r="B870" s="1">
        <v>17</v>
      </c>
      <c r="D870" s="1">
        <v>3</v>
      </c>
      <c r="E870" s="1" t="s">
        <v>9</v>
      </c>
      <c r="F870" s="1">
        <v>-21.699000000000002</v>
      </c>
      <c r="G870" s="1">
        <v>-13.02</v>
      </c>
      <c r="H870" s="1">
        <v>1.72</v>
      </c>
      <c r="I870" s="1">
        <v>145.798</v>
      </c>
      <c r="J870" s="1">
        <v>2.198</v>
      </c>
      <c r="K870" s="1">
        <v>3.234</v>
      </c>
    </row>
    <row r="871" spans="1:11" x14ac:dyDescent="0.35">
      <c r="A871" s="1">
        <v>9</v>
      </c>
      <c r="B871" s="1">
        <v>17</v>
      </c>
      <c r="D871" s="1">
        <v>3</v>
      </c>
      <c r="E871" s="1" t="s">
        <v>10</v>
      </c>
      <c r="F871" s="1">
        <v>20.959</v>
      </c>
      <c r="G871" s="1">
        <v>12.579000000000001</v>
      </c>
      <c r="H871" s="1">
        <v>-1.5589999999999999</v>
      </c>
      <c r="I871" s="1">
        <v>-127.15600000000001</v>
      </c>
      <c r="J871" s="1">
        <v>-2.06</v>
      </c>
      <c r="K871" s="1">
        <v>-3.03</v>
      </c>
    </row>
    <row r="872" spans="1:11" x14ac:dyDescent="0.35">
      <c r="A872" s="1">
        <v>9</v>
      </c>
      <c r="B872" s="1">
        <v>17</v>
      </c>
      <c r="D872" s="1">
        <v>3</v>
      </c>
      <c r="E872" s="1" t="s">
        <v>11</v>
      </c>
      <c r="F872" s="1">
        <v>-13.331</v>
      </c>
      <c r="G872" s="1">
        <v>-7.9989999999999997</v>
      </c>
      <c r="H872" s="1">
        <v>1.018</v>
      </c>
      <c r="I872" s="1">
        <v>85.224000000000004</v>
      </c>
      <c r="J872" s="1">
        <v>1.331</v>
      </c>
      <c r="K872" s="1">
        <v>1.958</v>
      </c>
    </row>
    <row r="873" spans="1:11" x14ac:dyDescent="0.35">
      <c r="A873" s="1">
        <v>9</v>
      </c>
      <c r="B873" s="1">
        <v>17</v>
      </c>
      <c r="D873" s="1">
        <v>3</v>
      </c>
      <c r="E873" s="1" t="s">
        <v>12</v>
      </c>
      <c r="F873" s="1">
        <v>-323.262</v>
      </c>
      <c r="G873" s="1">
        <v>-216.55600000000001</v>
      </c>
      <c r="H873" s="1">
        <v>-0.36599999999999999</v>
      </c>
      <c r="I873" s="1">
        <v>-29.687000000000001</v>
      </c>
      <c r="J873" s="1">
        <v>-0.56000000000000005</v>
      </c>
      <c r="K873" s="1">
        <v>-0.82299999999999995</v>
      </c>
    </row>
    <row r="874" spans="1:11" x14ac:dyDescent="0.35">
      <c r="A874" s="1">
        <v>9</v>
      </c>
      <c r="B874" s="1">
        <v>17</v>
      </c>
      <c r="D874" s="1">
        <v>2</v>
      </c>
      <c r="E874" s="1" t="s">
        <v>9</v>
      </c>
      <c r="F874" s="1">
        <v>-20.155999999999999</v>
      </c>
      <c r="G874" s="1">
        <v>-12.106</v>
      </c>
      <c r="H874" s="1">
        <v>1.865</v>
      </c>
      <c r="I874" s="1">
        <v>163.24100000000001</v>
      </c>
      <c r="J874" s="1">
        <v>2.1909999999999998</v>
      </c>
      <c r="K874" s="1">
        <v>3.2240000000000002</v>
      </c>
    </row>
    <row r="875" spans="1:11" x14ac:dyDescent="0.35">
      <c r="A875" s="1">
        <v>9</v>
      </c>
      <c r="B875" s="1">
        <v>17</v>
      </c>
      <c r="D875" s="1">
        <v>2</v>
      </c>
      <c r="E875" s="1" t="s">
        <v>10</v>
      </c>
      <c r="F875" s="1">
        <v>21.942</v>
      </c>
      <c r="G875" s="1">
        <v>13.180999999999999</v>
      </c>
      <c r="H875" s="1">
        <v>-2.1949999999999998</v>
      </c>
      <c r="I875" s="1">
        <v>-163.99799999999999</v>
      </c>
      <c r="J875" s="1">
        <v>-2.669</v>
      </c>
      <c r="K875" s="1">
        <v>-3.927</v>
      </c>
    </row>
    <row r="876" spans="1:11" x14ac:dyDescent="0.35">
      <c r="A876" s="1">
        <v>9</v>
      </c>
      <c r="B876" s="1">
        <v>17</v>
      </c>
      <c r="D876" s="1">
        <v>2</v>
      </c>
      <c r="E876" s="1" t="s">
        <v>11</v>
      </c>
      <c r="F876" s="1">
        <v>-13.156000000000001</v>
      </c>
      <c r="G876" s="1">
        <v>-7.9020000000000001</v>
      </c>
      <c r="H876" s="1">
        <v>1.2629999999999999</v>
      </c>
      <c r="I876" s="1">
        <v>102.211</v>
      </c>
      <c r="J876" s="1">
        <v>1.5189999999999999</v>
      </c>
      <c r="K876" s="1">
        <v>2.2349999999999999</v>
      </c>
    </row>
    <row r="877" spans="1:11" x14ac:dyDescent="0.35">
      <c r="A877" s="1">
        <v>9</v>
      </c>
      <c r="B877" s="1">
        <v>17</v>
      </c>
      <c r="D877" s="1">
        <v>2</v>
      </c>
      <c r="E877" s="1" t="s">
        <v>12</v>
      </c>
      <c r="F877" s="1">
        <v>-435.678</v>
      </c>
      <c r="G877" s="1">
        <v>-291.97300000000001</v>
      </c>
      <c r="H877" s="1">
        <v>-0.61199999999999999</v>
      </c>
      <c r="I877" s="1">
        <v>-53.325000000000003</v>
      </c>
      <c r="J877" s="1">
        <v>-0.92400000000000004</v>
      </c>
      <c r="K877" s="1">
        <v>-1.359</v>
      </c>
    </row>
    <row r="878" spans="1:11" x14ac:dyDescent="0.35">
      <c r="A878" s="1">
        <v>9</v>
      </c>
      <c r="B878" s="1">
        <v>17</v>
      </c>
      <c r="D878" s="1">
        <v>1</v>
      </c>
      <c r="E878" s="1" t="s">
        <v>9</v>
      </c>
      <c r="F878" s="1">
        <v>-13.162000000000001</v>
      </c>
      <c r="G878" s="1">
        <v>-7.923</v>
      </c>
      <c r="H878" s="1">
        <v>-0.83899999999999997</v>
      </c>
      <c r="I878" s="1">
        <v>132.946</v>
      </c>
      <c r="J878" s="1">
        <v>0.42399999999999999</v>
      </c>
      <c r="K878" s="1">
        <v>0.623</v>
      </c>
    </row>
    <row r="879" spans="1:11" x14ac:dyDescent="0.35">
      <c r="A879" s="1">
        <v>9</v>
      </c>
      <c r="B879" s="1">
        <v>17</v>
      </c>
      <c r="D879" s="1">
        <v>1</v>
      </c>
      <c r="E879" s="1" t="s">
        <v>10</v>
      </c>
      <c r="F879" s="1">
        <v>6.9450000000000003</v>
      </c>
      <c r="G879" s="1">
        <v>4.1669999999999998</v>
      </c>
      <c r="H879" s="1">
        <v>1.333</v>
      </c>
      <c r="I879" s="1">
        <v>-232.93600000000001</v>
      </c>
      <c r="J879" s="1">
        <v>-1.4950000000000001</v>
      </c>
      <c r="K879" s="1">
        <v>-2.2000000000000002</v>
      </c>
    </row>
    <row r="880" spans="1:11" x14ac:dyDescent="0.35">
      <c r="A880" s="1">
        <v>9</v>
      </c>
      <c r="B880" s="1">
        <v>17</v>
      </c>
      <c r="D880" s="1">
        <v>1</v>
      </c>
      <c r="E880" s="1" t="s">
        <v>11</v>
      </c>
      <c r="F880" s="1">
        <v>-5.585</v>
      </c>
      <c r="G880" s="1">
        <v>-3.3580000000000001</v>
      </c>
      <c r="H880" s="1">
        <v>-0.57799999999999996</v>
      </c>
      <c r="I880" s="1">
        <v>101.61199999999999</v>
      </c>
      <c r="J880" s="1">
        <v>0.53300000000000003</v>
      </c>
      <c r="K880" s="1">
        <v>0.78400000000000003</v>
      </c>
    </row>
    <row r="881" spans="1:11" x14ac:dyDescent="0.35">
      <c r="A881" s="1">
        <v>9</v>
      </c>
      <c r="B881" s="1">
        <v>17</v>
      </c>
      <c r="D881" s="1">
        <v>1</v>
      </c>
      <c r="E881" s="1" t="s">
        <v>12</v>
      </c>
      <c r="F881" s="1">
        <v>-554.86599999999999</v>
      </c>
      <c r="G881" s="1">
        <v>-371.87</v>
      </c>
      <c r="H881" s="1">
        <v>-0.81200000000000006</v>
      </c>
      <c r="I881" s="1">
        <v>-83.6</v>
      </c>
      <c r="J881" s="1">
        <v>-1.2170000000000001</v>
      </c>
      <c r="K881" s="1">
        <v>-1.79</v>
      </c>
    </row>
    <row r="882" spans="1:11" x14ac:dyDescent="0.35">
      <c r="A882" s="1">
        <v>9</v>
      </c>
      <c r="B882" s="1">
        <v>10</v>
      </c>
      <c r="D882" s="1">
        <v>5</v>
      </c>
      <c r="E882" s="1" t="s">
        <v>9</v>
      </c>
      <c r="F882" s="1">
        <v>29.14</v>
      </c>
      <c r="G882" s="1">
        <v>19.053999999999998</v>
      </c>
      <c r="H882" s="1">
        <v>0.38200000000000001</v>
      </c>
      <c r="I882" s="1">
        <v>24.923999999999999</v>
      </c>
      <c r="J882" s="1">
        <v>0.51800000000000002</v>
      </c>
      <c r="K882" s="1">
        <v>0.76200000000000001</v>
      </c>
    </row>
    <row r="883" spans="1:11" x14ac:dyDescent="0.35">
      <c r="A883" s="1">
        <v>9</v>
      </c>
      <c r="B883" s="1">
        <v>10</v>
      </c>
      <c r="D883" s="1">
        <v>5</v>
      </c>
      <c r="E883" s="1" t="s">
        <v>10</v>
      </c>
      <c r="F883" s="1">
        <v>-23.068000000000001</v>
      </c>
      <c r="G883" s="1">
        <v>-15.172000000000001</v>
      </c>
      <c r="H883" s="1">
        <v>-0.376</v>
      </c>
      <c r="I883" s="1">
        <v>-22.988</v>
      </c>
      <c r="J883" s="1">
        <v>-0.48899999999999999</v>
      </c>
      <c r="K883" s="1">
        <v>-0.72</v>
      </c>
    </row>
    <row r="884" spans="1:11" x14ac:dyDescent="0.35">
      <c r="A884" s="1">
        <v>9</v>
      </c>
      <c r="B884" s="1">
        <v>10</v>
      </c>
      <c r="D884" s="1">
        <v>5</v>
      </c>
      <c r="E884" s="1" t="s">
        <v>11</v>
      </c>
      <c r="F884" s="1">
        <v>16.315000000000001</v>
      </c>
      <c r="G884" s="1">
        <v>10.695</v>
      </c>
      <c r="H884" s="1">
        <v>0.23699999999999999</v>
      </c>
      <c r="I884" s="1">
        <v>14.971</v>
      </c>
      <c r="J884" s="1">
        <v>0.315</v>
      </c>
      <c r="K884" s="1">
        <v>0.46300000000000002</v>
      </c>
    </row>
    <row r="885" spans="1:11" x14ac:dyDescent="0.35">
      <c r="A885" s="1">
        <v>9</v>
      </c>
      <c r="B885" s="1">
        <v>10</v>
      </c>
      <c r="D885" s="1">
        <v>5</v>
      </c>
      <c r="E885" s="1" t="s">
        <v>12</v>
      </c>
      <c r="F885" s="1">
        <v>-66.881</v>
      </c>
      <c r="G885" s="1">
        <v>-43.25</v>
      </c>
      <c r="H885" s="1">
        <v>-0.2</v>
      </c>
      <c r="I885" s="1">
        <v>-12.997</v>
      </c>
      <c r="J885" s="1">
        <v>-0.27</v>
      </c>
      <c r="K885" s="1">
        <v>-0.39800000000000002</v>
      </c>
    </row>
    <row r="886" spans="1:11" x14ac:dyDescent="0.35">
      <c r="A886" s="1">
        <v>9</v>
      </c>
      <c r="B886" s="1">
        <v>10</v>
      </c>
      <c r="D886" s="1">
        <v>4</v>
      </c>
      <c r="E886" s="1" t="s">
        <v>9</v>
      </c>
      <c r="F886" s="1">
        <v>17.62</v>
      </c>
      <c r="G886" s="1">
        <v>11.673</v>
      </c>
      <c r="H886" s="1">
        <v>0.45</v>
      </c>
      <c r="I886" s="1">
        <v>38.902000000000001</v>
      </c>
      <c r="J886" s="1">
        <v>0.65900000000000003</v>
      </c>
      <c r="K886" s="1">
        <v>0.97</v>
      </c>
    </row>
    <row r="887" spans="1:11" x14ac:dyDescent="0.35">
      <c r="A887" s="1">
        <v>9</v>
      </c>
      <c r="B887" s="1">
        <v>10</v>
      </c>
      <c r="D887" s="1">
        <v>4</v>
      </c>
      <c r="E887" s="1" t="s">
        <v>10</v>
      </c>
      <c r="F887" s="1">
        <v>-18.2</v>
      </c>
      <c r="G887" s="1">
        <v>-12.026999999999999</v>
      </c>
      <c r="H887" s="1">
        <v>-0.43</v>
      </c>
      <c r="I887" s="1">
        <v>-36.450000000000003</v>
      </c>
      <c r="J887" s="1">
        <v>-0.63300000000000001</v>
      </c>
      <c r="K887" s="1">
        <v>-0.93200000000000005</v>
      </c>
    </row>
    <row r="888" spans="1:11" x14ac:dyDescent="0.35">
      <c r="A888" s="1">
        <v>9</v>
      </c>
      <c r="B888" s="1">
        <v>10</v>
      </c>
      <c r="D888" s="1">
        <v>4</v>
      </c>
      <c r="E888" s="1" t="s">
        <v>11</v>
      </c>
      <c r="F888" s="1">
        <v>11.194000000000001</v>
      </c>
      <c r="G888" s="1">
        <v>7.4059999999999997</v>
      </c>
      <c r="H888" s="1">
        <v>0.27500000000000002</v>
      </c>
      <c r="I888" s="1">
        <v>23.545000000000002</v>
      </c>
      <c r="J888" s="1">
        <v>0.40400000000000003</v>
      </c>
      <c r="K888" s="1">
        <v>0.59399999999999997</v>
      </c>
    </row>
    <row r="889" spans="1:11" x14ac:dyDescent="0.35">
      <c r="A889" s="1">
        <v>9</v>
      </c>
      <c r="B889" s="1">
        <v>10</v>
      </c>
      <c r="D889" s="1">
        <v>4</v>
      </c>
      <c r="E889" s="1" t="s">
        <v>12</v>
      </c>
      <c r="F889" s="1">
        <v>-140.64400000000001</v>
      </c>
      <c r="G889" s="1">
        <v>-91.334999999999994</v>
      </c>
      <c r="H889" s="1">
        <v>-0.58099999999999996</v>
      </c>
      <c r="I889" s="1">
        <v>-44.737000000000002</v>
      </c>
      <c r="J889" s="1">
        <v>-0.86299999999999999</v>
      </c>
      <c r="K889" s="1">
        <v>-1.27</v>
      </c>
    </row>
    <row r="890" spans="1:11" x14ac:dyDescent="0.35">
      <c r="A890" s="1">
        <v>9</v>
      </c>
      <c r="B890" s="1">
        <v>10</v>
      </c>
      <c r="D890" s="1">
        <v>3</v>
      </c>
      <c r="E890" s="1" t="s">
        <v>9</v>
      </c>
      <c r="F890" s="1">
        <v>18.452999999999999</v>
      </c>
      <c r="G890" s="1">
        <v>12.153</v>
      </c>
      <c r="H890" s="1">
        <v>0.57999999999999996</v>
      </c>
      <c r="I890" s="1">
        <v>51.061999999999998</v>
      </c>
      <c r="J890" s="1">
        <v>0.78900000000000003</v>
      </c>
      <c r="K890" s="1">
        <v>1.161</v>
      </c>
    </row>
    <row r="891" spans="1:11" x14ac:dyDescent="0.35">
      <c r="A891" s="1">
        <v>9</v>
      </c>
      <c r="B891" s="1">
        <v>10</v>
      </c>
      <c r="D891" s="1">
        <v>3</v>
      </c>
      <c r="E891" s="1" t="s">
        <v>10</v>
      </c>
      <c r="F891" s="1">
        <v>-17.911000000000001</v>
      </c>
      <c r="G891" s="1">
        <v>-11.791</v>
      </c>
      <c r="H891" s="1">
        <v>-0.56599999999999995</v>
      </c>
      <c r="I891" s="1">
        <v>-49.152000000000001</v>
      </c>
      <c r="J891" s="1">
        <v>-0.77900000000000003</v>
      </c>
      <c r="K891" s="1">
        <v>-1.147</v>
      </c>
    </row>
    <row r="892" spans="1:11" x14ac:dyDescent="0.35">
      <c r="A892" s="1">
        <v>9</v>
      </c>
      <c r="B892" s="1">
        <v>10</v>
      </c>
      <c r="D892" s="1">
        <v>3</v>
      </c>
      <c r="E892" s="1" t="s">
        <v>11</v>
      </c>
      <c r="F892" s="1">
        <v>11.364000000000001</v>
      </c>
      <c r="G892" s="1">
        <v>7.4820000000000002</v>
      </c>
      <c r="H892" s="1">
        <v>0.35799999999999998</v>
      </c>
      <c r="I892" s="1">
        <v>31.315000000000001</v>
      </c>
      <c r="J892" s="1">
        <v>0.49</v>
      </c>
      <c r="K892" s="1">
        <v>0.72099999999999997</v>
      </c>
    </row>
    <row r="893" spans="1:11" x14ac:dyDescent="0.35">
      <c r="A893" s="1">
        <v>9</v>
      </c>
      <c r="B893" s="1">
        <v>10</v>
      </c>
      <c r="D893" s="1">
        <v>3</v>
      </c>
      <c r="E893" s="1" t="s">
        <v>12</v>
      </c>
      <c r="F893" s="1">
        <v>-213.07599999999999</v>
      </c>
      <c r="G893" s="1">
        <v>-138.512</v>
      </c>
      <c r="H893" s="1">
        <v>-1.0349999999999999</v>
      </c>
      <c r="I893" s="1">
        <v>-89.536000000000001</v>
      </c>
      <c r="J893" s="1">
        <v>-1.5980000000000001</v>
      </c>
      <c r="K893" s="1">
        <v>-2.351</v>
      </c>
    </row>
    <row r="894" spans="1:11" x14ac:dyDescent="0.35">
      <c r="A894" s="1">
        <v>9</v>
      </c>
      <c r="B894" s="1">
        <v>10</v>
      </c>
      <c r="D894" s="1">
        <v>2</v>
      </c>
      <c r="E894" s="1" t="s">
        <v>9</v>
      </c>
      <c r="F894" s="1">
        <v>18.222999999999999</v>
      </c>
      <c r="G894" s="1">
        <v>11.944000000000001</v>
      </c>
      <c r="H894" s="1">
        <v>0.61799999999999999</v>
      </c>
      <c r="I894" s="1">
        <v>58.524000000000001</v>
      </c>
      <c r="J894" s="1">
        <v>0.78600000000000003</v>
      </c>
      <c r="K894" s="1">
        <v>1.1559999999999999</v>
      </c>
    </row>
    <row r="895" spans="1:11" x14ac:dyDescent="0.35">
      <c r="A895" s="1">
        <v>9</v>
      </c>
      <c r="B895" s="1">
        <v>10</v>
      </c>
      <c r="D895" s="1">
        <v>2</v>
      </c>
      <c r="E895" s="1" t="s">
        <v>10</v>
      </c>
      <c r="F895" s="1">
        <v>-18.739000000000001</v>
      </c>
      <c r="G895" s="1">
        <v>-12.256</v>
      </c>
      <c r="H895" s="1">
        <v>-0.65400000000000003</v>
      </c>
      <c r="I895" s="1">
        <v>-59.872999999999998</v>
      </c>
      <c r="J895" s="1">
        <v>-0.84</v>
      </c>
      <c r="K895" s="1">
        <v>-1.2350000000000001</v>
      </c>
    </row>
    <row r="896" spans="1:11" x14ac:dyDescent="0.35">
      <c r="A896" s="1">
        <v>9</v>
      </c>
      <c r="B896" s="1">
        <v>10</v>
      </c>
      <c r="D896" s="1">
        <v>2</v>
      </c>
      <c r="E896" s="1" t="s">
        <v>11</v>
      </c>
      <c r="F896" s="1">
        <v>11.551</v>
      </c>
      <c r="G896" s="1">
        <v>7.5620000000000003</v>
      </c>
      <c r="H896" s="1">
        <v>0.39700000000000002</v>
      </c>
      <c r="I896" s="1">
        <v>36.997999999999998</v>
      </c>
      <c r="J896" s="1">
        <v>0.50800000000000001</v>
      </c>
      <c r="K896" s="1">
        <v>0.747</v>
      </c>
    </row>
    <row r="897" spans="1:11" x14ac:dyDescent="0.35">
      <c r="A897" s="1">
        <v>9</v>
      </c>
      <c r="B897" s="1">
        <v>10</v>
      </c>
      <c r="D897" s="1">
        <v>2</v>
      </c>
      <c r="E897" s="1" t="s">
        <v>12</v>
      </c>
      <c r="F897" s="1">
        <v>-284.86399999999998</v>
      </c>
      <c r="G897" s="1">
        <v>-185.22</v>
      </c>
      <c r="H897" s="1">
        <v>-1.5840000000000001</v>
      </c>
      <c r="I897" s="1">
        <v>-144.39699999999999</v>
      </c>
      <c r="J897" s="1">
        <v>-2.4079999999999999</v>
      </c>
      <c r="K897" s="1">
        <v>-3.5430000000000001</v>
      </c>
    </row>
    <row r="898" spans="1:11" x14ac:dyDescent="0.35">
      <c r="A898" s="1">
        <v>9</v>
      </c>
      <c r="B898" s="1">
        <v>10</v>
      </c>
      <c r="D898" s="1">
        <v>1</v>
      </c>
      <c r="E898" s="1" t="s">
        <v>9</v>
      </c>
      <c r="F898" s="1">
        <v>11.574999999999999</v>
      </c>
      <c r="G898" s="1">
        <v>7.5439999999999996</v>
      </c>
      <c r="H898" s="1">
        <v>-0.245</v>
      </c>
      <c r="I898" s="1">
        <v>42.750999999999998</v>
      </c>
      <c r="J898" s="1">
        <v>0.26500000000000001</v>
      </c>
      <c r="K898" s="1">
        <v>0.39</v>
      </c>
    </row>
    <row r="899" spans="1:11" x14ac:dyDescent="0.35">
      <c r="A899" s="1">
        <v>9</v>
      </c>
      <c r="B899" s="1">
        <v>10</v>
      </c>
      <c r="D899" s="1">
        <v>1</v>
      </c>
      <c r="E899" s="1" t="s">
        <v>10</v>
      </c>
      <c r="F899" s="1">
        <v>-5.7210000000000001</v>
      </c>
      <c r="G899" s="1">
        <v>-3.734</v>
      </c>
      <c r="H899" s="1">
        <v>0.30599999999999999</v>
      </c>
      <c r="I899" s="1">
        <v>-51.963999999999999</v>
      </c>
      <c r="J899" s="1">
        <v>-0.36799999999999999</v>
      </c>
      <c r="K899" s="1">
        <v>-0.54200000000000004</v>
      </c>
    </row>
    <row r="900" spans="1:11" x14ac:dyDescent="0.35">
      <c r="A900" s="1">
        <v>9</v>
      </c>
      <c r="B900" s="1">
        <v>10</v>
      </c>
      <c r="D900" s="1">
        <v>1</v>
      </c>
      <c r="E900" s="1" t="s">
        <v>11</v>
      </c>
      <c r="F900" s="1">
        <v>4.8040000000000003</v>
      </c>
      <c r="G900" s="1">
        <v>3.133</v>
      </c>
      <c r="H900" s="1">
        <v>-0.152</v>
      </c>
      <c r="I900" s="1">
        <v>26.309000000000001</v>
      </c>
      <c r="J900" s="1">
        <v>0.17599999999999999</v>
      </c>
      <c r="K900" s="1">
        <v>0.25900000000000001</v>
      </c>
    </row>
    <row r="901" spans="1:11" x14ac:dyDescent="0.35">
      <c r="A901" s="1">
        <v>9</v>
      </c>
      <c r="B901" s="1">
        <v>10</v>
      </c>
      <c r="D901" s="1">
        <v>1</v>
      </c>
      <c r="E901" s="1" t="s">
        <v>12</v>
      </c>
      <c r="F901" s="1">
        <v>-354.44499999999999</v>
      </c>
      <c r="G901" s="1">
        <v>-230.399</v>
      </c>
      <c r="H901" s="1">
        <v>-1.9770000000000001</v>
      </c>
      <c r="I901" s="1">
        <v>-197.58600000000001</v>
      </c>
      <c r="J901" s="1">
        <v>-2.9849999999999999</v>
      </c>
      <c r="K901" s="1">
        <v>-4.391</v>
      </c>
    </row>
    <row r="902" spans="1:11" x14ac:dyDescent="0.35">
      <c r="A902" s="1">
        <v>10</v>
      </c>
      <c r="B902" s="1">
        <v>25</v>
      </c>
      <c r="D902" s="1">
        <v>5</v>
      </c>
      <c r="E902" s="1" t="s">
        <v>9</v>
      </c>
      <c r="F902" s="1">
        <v>-15.241</v>
      </c>
      <c r="G902" s="1">
        <v>-9.2590000000000003</v>
      </c>
      <c r="H902" s="1">
        <v>0.22800000000000001</v>
      </c>
      <c r="I902" s="1">
        <v>6.9870000000000001</v>
      </c>
      <c r="J902" s="1">
        <v>0.35899999999999999</v>
      </c>
      <c r="K902" s="1">
        <v>0.52800000000000002</v>
      </c>
    </row>
    <row r="903" spans="1:11" x14ac:dyDescent="0.35">
      <c r="A903" s="1">
        <v>10</v>
      </c>
      <c r="B903" s="1">
        <v>25</v>
      </c>
      <c r="D903" s="1">
        <v>5</v>
      </c>
      <c r="E903" s="1" t="s">
        <v>10</v>
      </c>
      <c r="F903" s="1">
        <v>11.281000000000001</v>
      </c>
      <c r="G903" s="1">
        <v>6.883</v>
      </c>
      <c r="H903" s="1">
        <v>0.18099999999999999</v>
      </c>
      <c r="I903" s="1">
        <v>-2.1640000000000001</v>
      </c>
      <c r="J903" s="1">
        <v>-0.112</v>
      </c>
      <c r="K903" s="1">
        <v>-0.16500000000000001</v>
      </c>
    </row>
    <row r="904" spans="1:11" x14ac:dyDescent="0.35">
      <c r="A904" s="1">
        <v>10</v>
      </c>
      <c r="B904" s="1">
        <v>25</v>
      </c>
      <c r="D904" s="1">
        <v>5</v>
      </c>
      <c r="E904" s="1" t="s">
        <v>11</v>
      </c>
      <c r="F904" s="1">
        <v>-8.2880000000000003</v>
      </c>
      <c r="G904" s="1">
        <v>-5.0439999999999996</v>
      </c>
      <c r="H904" s="1">
        <v>0.111</v>
      </c>
      <c r="I904" s="1">
        <v>2.694</v>
      </c>
      <c r="J904" s="1">
        <v>0.14699999999999999</v>
      </c>
      <c r="K904" s="1">
        <v>0.216</v>
      </c>
    </row>
    <row r="905" spans="1:11" x14ac:dyDescent="0.35">
      <c r="A905" s="1">
        <v>10</v>
      </c>
      <c r="B905" s="1">
        <v>25</v>
      </c>
      <c r="D905" s="1">
        <v>5</v>
      </c>
      <c r="E905" s="1" t="s">
        <v>12</v>
      </c>
      <c r="F905" s="1">
        <v>-22.809000000000001</v>
      </c>
      <c r="G905" s="1">
        <v>-13.853999999999999</v>
      </c>
      <c r="H905" s="1">
        <v>9.9000000000000005E-2</v>
      </c>
      <c r="I905" s="1">
        <v>3.048</v>
      </c>
      <c r="J905" s="1">
        <v>0.156</v>
      </c>
      <c r="K905" s="1">
        <v>0.23</v>
      </c>
    </row>
    <row r="906" spans="1:11" x14ac:dyDescent="0.35">
      <c r="A906" s="1">
        <v>10</v>
      </c>
      <c r="B906" s="1">
        <v>25</v>
      </c>
      <c r="D906" s="1">
        <v>4</v>
      </c>
      <c r="E906" s="1" t="s">
        <v>9</v>
      </c>
      <c r="F906" s="1">
        <v>-8.2810000000000006</v>
      </c>
      <c r="G906" s="1">
        <v>-5.0890000000000004</v>
      </c>
      <c r="H906" s="1">
        <v>0.36</v>
      </c>
      <c r="I906" s="1">
        <v>10.113</v>
      </c>
      <c r="J906" s="1">
        <v>0.44</v>
      </c>
      <c r="K906" s="1">
        <v>0.64700000000000002</v>
      </c>
    </row>
    <row r="907" spans="1:11" x14ac:dyDescent="0.35">
      <c r="A907" s="1">
        <v>10</v>
      </c>
      <c r="B907" s="1">
        <v>25</v>
      </c>
      <c r="D907" s="1">
        <v>4</v>
      </c>
      <c r="E907" s="1" t="s">
        <v>10</v>
      </c>
      <c r="F907" s="1">
        <v>9.298</v>
      </c>
      <c r="G907" s="1">
        <v>5.6980000000000004</v>
      </c>
      <c r="H907" s="1">
        <v>-0.17199999999999999</v>
      </c>
      <c r="I907" s="1">
        <v>-4.1790000000000003</v>
      </c>
      <c r="J907" s="1">
        <v>-0.19900000000000001</v>
      </c>
      <c r="K907" s="1">
        <v>-0.29299999999999998</v>
      </c>
    </row>
    <row r="908" spans="1:11" x14ac:dyDescent="0.35">
      <c r="A908" s="1">
        <v>10</v>
      </c>
      <c r="B908" s="1">
        <v>25</v>
      </c>
      <c r="D908" s="1">
        <v>4</v>
      </c>
      <c r="E908" s="1" t="s">
        <v>11</v>
      </c>
      <c r="F908" s="1">
        <v>-5.4930000000000003</v>
      </c>
      <c r="G908" s="1">
        <v>-3.371</v>
      </c>
      <c r="H908" s="1">
        <v>0.14799999999999999</v>
      </c>
      <c r="I908" s="1">
        <v>4.3540000000000001</v>
      </c>
      <c r="J908" s="1">
        <v>0.2</v>
      </c>
      <c r="K908" s="1">
        <v>0.29399999999999998</v>
      </c>
    </row>
    <row r="909" spans="1:11" x14ac:dyDescent="0.35">
      <c r="A909" s="1">
        <v>10</v>
      </c>
      <c r="B909" s="1">
        <v>25</v>
      </c>
      <c r="D909" s="1">
        <v>4</v>
      </c>
      <c r="E909" s="1" t="s">
        <v>12</v>
      </c>
      <c r="F909" s="1">
        <v>-49.606999999999999</v>
      </c>
      <c r="G909" s="1">
        <v>-30.268000000000001</v>
      </c>
      <c r="H909" s="1">
        <v>0.254</v>
      </c>
      <c r="I909" s="1">
        <v>8.0879999999999992</v>
      </c>
      <c r="J909" s="1">
        <v>0.40300000000000002</v>
      </c>
      <c r="K909" s="1">
        <v>0.59299999999999997</v>
      </c>
    </row>
    <row r="910" spans="1:11" x14ac:dyDescent="0.35">
      <c r="A910" s="1">
        <v>10</v>
      </c>
      <c r="B910" s="1">
        <v>25</v>
      </c>
      <c r="D910" s="1">
        <v>3</v>
      </c>
      <c r="E910" s="1" t="s">
        <v>9</v>
      </c>
      <c r="F910" s="1">
        <v>-9.6430000000000007</v>
      </c>
      <c r="G910" s="1">
        <v>-5.9009999999999998</v>
      </c>
      <c r="H910" s="1">
        <v>0.443</v>
      </c>
      <c r="I910" s="1">
        <v>12.170999999999999</v>
      </c>
      <c r="J910" s="1">
        <v>0.52</v>
      </c>
      <c r="K910" s="1">
        <v>0.76400000000000001</v>
      </c>
    </row>
    <row r="911" spans="1:11" x14ac:dyDescent="0.35">
      <c r="A911" s="1">
        <v>10</v>
      </c>
      <c r="B911" s="1">
        <v>25</v>
      </c>
      <c r="D911" s="1">
        <v>3</v>
      </c>
      <c r="E911" s="1" t="s">
        <v>10</v>
      </c>
      <c r="F911" s="1">
        <v>9.218</v>
      </c>
      <c r="G911" s="1">
        <v>5.6429999999999998</v>
      </c>
      <c r="H911" s="1">
        <v>-0.27900000000000003</v>
      </c>
      <c r="I911" s="1">
        <v>-7.9379999999999997</v>
      </c>
      <c r="J911" s="1">
        <v>-0.36</v>
      </c>
      <c r="K911" s="1">
        <v>-0.53</v>
      </c>
    </row>
    <row r="912" spans="1:11" x14ac:dyDescent="0.35">
      <c r="A912" s="1">
        <v>10</v>
      </c>
      <c r="B912" s="1">
        <v>25</v>
      </c>
      <c r="D912" s="1">
        <v>3</v>
      </c>
      <c r="E912" s="1" t="s">
        <v>11</v>
      </c>
      <c r="F912" s="1">
        <v>-5.8940000000000001</v>
      </c>
      <c r="G912" s="1">
        <v>-3.6070000000000002</v>
      </c>
      <c r="H912" s="1">
        <v>0.218</v>
      </c>
      <c r="I912" s="1">
        <v>6.2229999999999999</v>
      </c>
      <c r="J912" s="1">
        <v>0.27500000000000002</v>
      </c>
      <c r="K912" s="1">
        <v>0.40400000000000003</v>
      </c>
    </row>
    <row r="913" spans="1:11" x14ac:dyDescent="0.35">
      <c r="A913" s="1">
        <v>10</v>
      </c>
      <c r="B913" s="1">
        <v>25</v>
      </c>
      <c r="D913" s="1">
        <v>3</v>
      </c>
      <c r="E913" s="1" t="s">
        <v>12</v>
      </c>
      <c r="F913" s="1">
        <v>-76.180000000000007</v>
      </c>
      <c r="G913" s="1">
        <v>-46.546999999999997</v>
      </c>
      <c r="H913" s="1">
        <v>0.46899999999999997</v>
      </c>
      <c r="I913" s="1">
        <v>15.012</v>
      </c>
      <c r="J913" s="1">
        <v>0.72299999999999998</v>
      </c>
      <c r="K913" s="1">
        <v>1.0640000000000001</v>
      </c>
    </row>
    <row r="914" spans="1:11" x14ac:dyDescent="0.35">
      <c r="A914" s="1">
        <v>10</v>
      </c>
      <c r="B914" s="1">
        <v>25</v>
      </c>
      <c r="D914" s="1">
        <v>2</v>
      </c>
      <c r="E914" s="1" t="s">
        <v>9</v>
      </c>
      <c r="F914" s="1">
        <v>-9.7149999999999999</v>
      </c>
      <c r="G914" s="1">
        <v>-5.9509999999999996</v>
      </c>
      <c r="H914" s="1">
        <v>0.442</v>
      </c>
      <c r="I914" s="1">
        <v>11.394</v>
      </c>
      <c r="J914" s="1">
        <v>0.47599999999999998</v>
      </c>
      <c r="K914" s="1">
        <v>0.7</v>
      </c>
    </row>
    <row r="915" spans="1:11" x14ac:dyDescent="0.35">
      <c r="A915" s="1">
        <v>10</v>
      </c>
      <c r="B915" s="1">
        <v>25</v>
      </c>
      <c r="D915" s="1">
        <v>2</v>
      </c>
      <c r="E915" s="1" t="s">
        <v>10</v>
      </c>
      <c r="F915" s="1">
        <v>10.965999999999999</v>
      </c>
      <c r="G915" s="1">
        <v>6.7140000000000004</v>
      </c>
      <c r="H915" s="1">
        <v>-0.38500000000000001</v>
      </c>
      <c r="I915" s="1">
        <v>-9.9060000000000006</v>
      </c>
      <c r="J915" s="1">
        <v>-0.55200000000000005</v>
      </c>
      <c r="K915" s="1">
        <v>-0.81200000000000006</v>
      </c>
    </row>
    <row r="916" spans="1:11" x14ac:dyDescent="0.35">
      <c r="A916" s="1">
        <v>10</v>
      </c>
      <c r="B916" s="1">
        <v>25</v>
      </c>
      <c r="D916" s="1">
        <v>2</v>
      </c>
      <c r="E916" s="1" t="s">
        <v>11</v>
      </c>
      <c r="F916" s="1">
        <v>-6.4630000000000001</v>
      </c>
      <c r="G916" s="1">
        <v>-3.9580000000000002</v>
      </c>
      <c r="H916" s="1">
        <v>0.251</v>
      </c>
      <c r="I916" s="1">
        <v>6.6059999999999999</v>
      </c>
      <c r="J916" s="1">
        <v>0.32100000000000001</v>
      </c>
      <c r="K916" s="1">
        <v>0.47299999999999998</v>
      </c>
    </row>
    <row r="917" spans="1:11" x14ac:dyDescent="0.35">
      <c r="A917" s="1">
        <v>10</v>
      </c>
      <c r="B917" s="1">
        <v>25</v>
      </c>
      <c r="D917" s="1">
        <v>2</v>
      </c>
      <c r="E917" s="1" t="s">
        <v>12</v>
      </c>
      <c r="F917" s="1">
        <v>-102.72</v>
      </c>
      <c r="G917" s="1">
        <v>-62.805</v>
      </c>
      <c r="H917" s="1">
        <v>0.74399999999999999</v>
      </c>
      <c r="I917" s="1">
        <v>23.335000000000001</v>
      </c>
      <c r="J917" s="1">
        <v>1.0960000000000001</v>
      </c>
      <c r="K917" s="1">
        <v>1.6120000000000001</v>
      </c>
    </row>
    <row r="918" spans="1:11" x14ac:dyDescent="0.35">
      <c r="A918" s="1">
        <v>10</v>
      </c>
      <c r="B918" s="1">
        <v>25</v>
      </c>
      <c r="D918" s="1">
        <v>1</v>
      </c>
      <c r="E918" s="1" t="s">
        <v>9</v>
      </c>
      <c r="F918" s="1">
        <v>-7.1</v>
      </c>
      <c r="G918" s="1">
        <v>-4.351</v>
      </c>
      <c r="H918" s="1">
        <v>0.377</v>
      </c>
      <c r="I918" s="1">
        <v>10.176</v>
      </c>
      <c r="J918" s="1">
        <v>0.223</v>
      </c>
      <c r="K918" s="1">
        <v>0.32800000000000001</v>
      </c>
    </row>
    <row r="919" spans="1:11" x14ac:dyDescent="0.35">
      <c r="A919" s="1">
        <v>10</v>
      </c>
      <c r="B919" s="1">
        <v>25</v>
      </c>
      <c r="D919" s="1">
        <v>1</v>
      </c>
      <c r="E919" s="1" t="s">
        <v>10</v>
      </c>
      <c r="F919" s="1">
        <v>3.6070000000000002</v>
      </c>
      <c r="G919" s="1">
        <v>2.2050000000000001</v>
      </c>
      <c r="H919" s="1">
        <v>-1.2210000000000001</v>
      </c>
      <c r="I919" s="1">
        <v>-35.103999999999999</v>
      </c>
      <c r="J919" s="1">
        <v>-1.2090000000000001</v>
      </c>
      <c r="K919" s="1">
        <v>-1.7789999999999999</v>
      </c>
    </row>
    <row r="920" spans="1:11" x14ac:dyDescent="0.35">
      <c r="A920" s="1">
        <v>10</v>
      </c>
      <c r="B920" s="1">
        <v>25</v>
      </c>
      <c r="D920" s="1">
        <v>1</v>
      </c>
      <c r="E920" s="1" t="s">
        <v>11</v>
      </c>
      <c r="F920" s="1">
        <v>-2.9740000000000002</v>
      </c>
      <c r="G920" s="1">
        <v>-1.821</v>
      </c>
      <c r="H920" s="1">
        <v>0.44</v>
      </c>
      <c r="I920" s="1">
        <v>12.557</v>
      </c>
      <c r="J920" s="1">
        <v>0.39800000000000002</v>
      </c>
      <c r="K920" s="1">
        <v>0.58499999999999996</v>
      </c>
    </row>
    <row r="921" spans="1:11" x14ac:dyDescent="0.35">
      <c r="A921" s="1">
        <v>10</v>
      </c>
      <c r="B921" s="1">
        <v>25</v>
      </c>
      <c r="D921" s="1">
        <v>1</v>
      </c>
      <c r="E921" s="1" t="s">
        <v>12</v>
      </c>
      <c r="F921" s="1">
        <v>-128.935</v>
      </c>
      <c r="G921" s="1">
        <v>-78.866</v>
      </c>
      <c r="H921" s="1">
        <v>1.0329999999999999</v>
      </c>
      <c r="I921" s="1">
        <v>31.95</v>
      </c>
      <c r="J921" s="1">
        <v>1.4390000000000001</v>
      </c>
      <c r="K921" s="1">
        <v>2.1179999999999999</v>
      </c>
    </row>
    <row r="922" spans="1:11" x14ac:dyDescent="0.35">
      <c r="A922" s="1">
        <v>10</v>
      </c>
      <c r="B922" s="1">
        <v>18</v>
      </c>
      <c r="D922" s="1">
        <v>5</v>
      </c>
      <c r="E922" s="1" t="s">
        <v>9</v>
      </c>
      <c r="F922" s="1">
        <v>0.89400000000000002</v>
      </c>
      <c r="G922" s="1">
        <v>0.55500000000000005</v>
      </c>
      <c r="H922" s="1">
        <v>0.42499999999999999</v>
      </c>
      <c r="I922" s="1">
        <v>13.066000000000001</v>
      </c>
      <c r="J922" s="1">
        <v>0.67</v>
      </c>
      <c r="K922" s="1">
        <v>0.98599999999999999</v>
      </c>
    </row>
    <row r="923" spans="1:11" x14ac:dyDescent="0.35">
      <c r="A923" s="1">
        <v>10</v>
      </c>
      <c r="B923" s="1">
        <v>18</v>
      </c>
      <c r="D923" s="1">
        <v>5</v>
      </c>
      <c r="E923" s="1" t="s">
        <v>10</v>
      </c>
      <c r="F923" s="1">
        <v>-0.68400000000000005</v>
      </c>
      <c r="G923" s="1">
        <v>-0.42799999999999999</v>
      </c>
      <c r="H923" s="1">
        <v>-0.29099999999999998</v>
      </c>
      <c r="I923" s="1">
        <v>-6.93</v>
      </c>
      <c r="J923" s="1">
        <v>-0.379</v>
      </c>
      <c r="K923" s="1">
        <v>-0.55800000000000005</v>
      </c>
    </row>
    <row r="924" spans="1:11" x14ac:dyDescent="0.35">
      <c r="A924" s="1">
        <v>10</v>
      </c>
      <c r="B924" s="1">
        <v>18</v>
      </c>
      <c r="D924" s="1">
        <v>5</v>
      </c>
      <c r="E924" s="1" t="s">
        <v>11</v>
      </c>
      <c r="F924" s="1">
        <v>0.49299999999999999</v>
      </c>
      <c r="G924" s="1">
        <v>0.307</v>
      </c>
      <c r="H924" s="1">
        <v>0.218</v>
      </c>
      <c r="I924" s="1">
        <v>6.2210000000000001</v>
      </c>
      <c r="J924" s="1">
        <v>0.32800000000000001</v>
      </c>
      <c r="K924" s="1">
        <v>0.48299999999999998</v>
      </c>
    </row>
    <row r="925" spans="1:11" x14ac:dyDescent="0.35">
      <c r="A925" s="1">
        <v>10</v>
      </c>
      <c r="B925" s="1">
        <v>18</v>
      </c>
      <c r="D925" s="1">
        <v>5</v>
      </c>
      <c r="E925" s="1" t="s">
        <v>12</v>
      </c>
      <c r="F925" s="1">
        <v>-46.584000000000003</v>
      </c>
      <c r="G925" s="1">
        <v>-28.288</v>
      </c>
      <c r="H925" s="1">
        <v>8.0000000000000002E-3</v>
      </c>
      <c r="I925" s="1">
        <v>0.249</v>
      </c>
      <c r="J925" s="1">
        <v>1.2999999999999999E-2</v>
      </c>
      <c r="K925" s="1">
        <v>1.9E-2</v>
      </c>
    </row>
    <row r="926" spans="1:11" x14ac:dyDescent="0.35">
      <c r="A926" s="1">
        <v>10</v>
      </c>
      <c r="B926" s="1">
        <v>18</v>
      </c>
      <c r="D926" s="1">
        <v>4</v>
      </c>
      <c r="E926" s="1" t="s">
        <v>9</v>
      </c>
      <c r="F926" s="1">
        <v>0.54</v>
      </c>
      <c r="G926" s="1">
        <v>0.33700000000000002</v>
      </c>
      <c r="H926" s="1">
        <v>0.53200000000000003</v>
      </c>
      <c r="I926" s="1">
        <v>15.771000000000001</v>
      </c>
      <c r="J926" s="1">
        <v>0.70899999999999996</v>
      </c>
      <c r="K926" s="1">
        <v>1.044</v>
      </c>
    </row>
    <row r="927" spans="1:11" x14ac:dyDescent="0.35">
      <c r="A927" s="1">
        <v>10</v>
      </c>
      <c r="B927" s="1">
        <v>18</v>
      </c>
      <c r="D927" s="1">
        <v>4</v>
      </c>
      <c r="E927" s="1" t="s">
        <v>10</v>
      </c>
      <c r="F927" s="1">
        <v>-0.55100000000000005</v>
      </c>
      <c r="G927" s="1">
        <v>-0.34399999999999997</v>
      </c>
      <c r="H927" s="1">
        <v>-0.35</v>
      </c>
      <c r="I927" s="1">
        <v>-10.721</v>
      </c>
      <c r="J927" s="1">
        <v>-0.51500000000000001</v>
      </c>
      <c r="K927" s="1">
        <v>-0.75800000000000001</v>
      </c>
    </row>
    <row r="928" spans="1:11" x14ac:dyDescent="0.35">
      <c r="A928" s="1">
        <v>10</v>
      </c>
      <c r="B928" s="1">
        <v>18</v>
      </c>
      <c r="D928" s="1">
        <v>4</v>
      </c>
      <c r="E928" s="1" t="s">
        <v>11</v>
      </c>
      <c r="F928" s="1">
        <v>0.34100000000000003</v>
      </c>
      <c r="G928" s="1">
        <v>0.21299999999999999</v>
      </c>
      <c r="H928" s="1">
        <v>0.26900000000000002</v>
      </c>
      <c r="I928" s="1">
        <v>8.2460000000000004</v>
      </c>
      <c r="J928" s="1">
        <v>0.38300000000000001</v>
      </c>
      <c r="K928" s="1">
        <v>0.56299999999999994</v>
      </c>
    </row>
    <row r="929" spans="1:11" x14ac:dyDescent="0.35">
      <c r="A929" s="1">
        <v>10</v>
      </c>
      <c r="B929" s="1">
        <v>18</v>
      </c>
      <c r="D929" s="1">
        <v>4</v>
      </c>
      <c r="E929" s="1" t="s">
        <v>12</v>
      </c>
      <c r="F929" s="1">
        <v>-98.554000000000002</v>
      </c>
      <c r="G929" s="1">
        <v>-60.134999999999998</v>
      </c>
      <c r="H929" s="1">
        <v>2.1999999999999999E-2</v>
      </c>
      <c r="I929" s="1">
        <v>0.69499999999999995</v>
      </c>
      <c r="J929" s="1">
        <v>3.5000000000000003E-2</v>
      </c>
      <c r="K929" s="1">
        <v>5.0999999999999997E-2</v>
      </c>
    </row>
    <row r="930" spans="1:11" x14ac:dyDescent="0.35">
      <c r="A930" s="1">
        <v>10</v>
      </c>
      <c r="B930" s="1">
        <v>18</v>
      </c>
      <c r="D930" s="1">
        <v>3</v>
      </c>
      <c r="E930" s="1" t="s">
        <v>9</v>
      </c>
      <c r="F930" s="1">
        <v>0.69199999999999995</v>
      </c>
      <c r="G930" s="1">
        <v>0.43099999999999999</v>
      </c>
      <c r="H930" s="1">
        <v>0.70899999999999996</v>
      </c>
      <c r="I930" s="1">
        <v>20.297000000000001</v>
      </c>
      <c r="J930" s="1">
        <v>0.89200000000000002</v>
      </c>
      <c r="K930" s="1">
        <v>1.3129999999999999</v>
      </c>
    </row>
    <row r="931" spans="1:11" x14ac:dyDescent="0.35">
      <c r="A931" s="1">
        <v>10</v>
      </c>
      <c r="B931" s="1">
        <v>18</v>
      </c>
      <c r="D931" s="1">
        <v>3</v>
      </c>
      <c r="E931" s="1" t="s">
        <v>10</v>
      </c>
      <c r="F931" s="1">
        <v>-0.57599999999999996</v>
      </c>
      <c r="G931" s="1">
        <v>-0.36</v>
      </c>
      <c r="H931" s="1">
        <v>-0.54500000000000004</v>
      </c>
      <c r="I931" s="1">
        <v>-16.215</v>
      </c>
      <c r="J931" s="1">
        <v>-0.74399999999999999</v>
      </c>
      <c r="K931" s="1">
        <v>-1.0940000000000001</v>
      </c>
    </row>
    <row r="932" spans="1:11" x14ac:dyDescent="0.35">
      <c r="A932" s="1">
        <v>10</v>
      </c>
      <c r="B932" s="1">
        <v>18</v>
      </c>
      <c r="D932" s="1">
        <v>3</v>
      </c>
      <c r="E932" s="1" t="s">
        <v>11</v>
      </c>
      <c r="F932" s="1">
        <v>0.39600000000000002</v>
      </c>
      <c r="G932" s="1">
        <v>0.247</v>
      </c>
      <c r="H932" s="1">
        <v>0.38900000000000001</v>
      </c>
      <c r="I932" s="1">
        <v>11.385999999999999</v>
      </c>
      <c r="J932" s="1">
        <v>0.51100000000000001</v>
      </c>
      <c r="K932" s="1">
        <v>0.752</v>
      </c>
    </row>
    <row r="933" spans="1:11" x14ac:dyDescent="0.35">
      <c r="A933" s="1">
        <v>10</v>
      </c>
      <c r="B933" s="1">
        <v>18</v>
      </c>
      <c r="D933" s="1">
        <v>3</v>
      </c>
      <c r="E933" s="1" t="s">
        <v>12</v>
      </c>
      <c r="F933" s="1">
        <v>-150.96100000000001</v>
      </c>
      <c r="G933" s="1">
        <v>-92.245999999999995</v>
      </c>
      <c r="H933" s="1">
        <v>4.1000000000000002E-2</v>
      </c>
      <c r="I933" s="1">
        <v>1.32</v>
      </c>
      <c r="J933" s="1">
        <v>6.4000000000000001E-2</v>
      </c>
      <c r="K933" s="1">
        <v>9.4E-2</v>
      </c>
    </row>
    <row r="934" spans="1:11" x14ac:dyDescent="0.35">
      <c r="A934" s="1">
        <v>10</v>
      </c>
      <c r="B934" s="1">
        <v>18</v>
      </c>
      <c r="D934" s="1">
        <v>2</v>
      </c>
      <c r="E934" s="1" t="s">
        <v>9</v>
      </c>
      <c r="F934" s="1">
        <v>0.79</v>
      </c>
      <c r="G934" s="1">
        <v>0.48899999999999999</v>
      </c>
      <c r="H934" s="1">
        <v>0.77500000000000002</v>
      </c>
      <c r="I934" s="1">
        <v>21.19</v>
      </c>
      <c r="J934" s="1">
        <v>0.89700000000000002</v>
      </c>
      <c r="K934" s="1">
        <v>1.32</v>
      </c>
    </row>
    <row r="935" spans="1:11" x14ac:dyDescent="0.35">
      <c r="A935" s="1">
        <v>10</v>
      </c>
      <c r="B935" s="1">
        <v>18</v>
      </c>
      <c r="D935" s="1">
        <v>2</v>
      </c>
      <c r="E935" s="1" t="s">
        <v>10</v>
      </c>
      <c r="F935" s="1">
        <v>-0.79</v>
      </c>
      <c r="G935" s="1">
        <v>-0.49199999999999999</v>
      </c>
      <c r="H935" s="1">
        <v>-0.754</v>
      </c>
      <c r="I935" s="1">
        <v>-20.940999999999999</v>
      </c>
      <c r="J935" s="1">
        <v>-1</v>
      </c>
      <c r="K935" s="1">
        <v>-1.472</v>
      </c>
    </row>
    <row r="936" spans="1:11" x14ac:dyDescent="0.35">
      <c r="A936" s="1">
        <v>10</v>
      </c>
      <c r="B936" s="1">
        <v>18</v>
      </c>
      <c r="D936" s="1">
        <v>2</v>
      </c>
      <c r="E936" s="1" t="s">
        <v>11</v>
      </c>
      <c r="F936" s="1">
        <v>0.49399999999999999</v>
      </c>
      <c r="G936" s="1">
        <v>0.30599999999999999</v>
      </c>
      <c r="H936" s="1">
        <v>0.47499999999999998</v>
      </c>
      <c r="I936" s="1">
        <v>13.148999999999999</v>
      </c>
      <c r="J936" s="1">
        <v>0.59299999999999997</v>
      </c>
      <c r="K936" s="1">
        <v>0.872</v>
      </c>
    </row>
    <row r="937" spans="1:11" x14ac:dyDescent="0.35">
      <c r="A937" s="1">
        <v>10</v>
      </c>
      <c r="B937" s="1">
        <v>18</v>
      </c>
      <c r="D937" s="1">
        <v>2</v>
      </c>
      <c r="E937" s="1" t="s">
        <v>12</v>
      </c>
      <c r="F937" s="1">
        <v>-203.38499999999999</v>
      </c>
      <c r="G937" s="1">
        <v>-124.367</v>
      </c>
      <c r="H937" s="1">
        <v>6.7000000000000004E-2</v>
      </c>
      <c r="I937" s="1">
        <v>2.085</v>
      </c>
      <c r="J937" s="1">
        <v>9.8000000000000004E-2</v>
      </c>
      <c r="K937" s="1">
        <v>0.14399999999999999</v>
      </c>
    </row>
    <row r="938" spans="1:11" x14ac:dyDescent="0.35">
      <c r="A938" s="1">
        <v>10</v>
      </c>
      <c r="B938" s="1">
        <v>18</v>
      </c>
      <c r="D938" s="1">
        <v>1</v>
      </c>
      <c r="E938" s="1" t="s">
        <v>9</v>
      </c>
      <c r="F938" s="1">
        <v>0.60799999999999998</v>
      </c>
      <c r="G938" s="1">
        <v>0.373</v>
      </c>
      <c r="H938" s="1">
        <v>0.62</v>
      </c>
      <c r="I938" s="1">
        <v>17.463000000000001</v>
      </c>
      <c r="J938" s="1">
        <v>0.505</v>
      </c>
      <c r="K938" s="1">
        <v>0.74199999999999999</v>
      </c>
    </row>
    <row r="939" spans="1:11" x14ac:dyDescent="0.35">
      <c r="A939" s="1">
        <v>10</v>
      </c>
      <c r="B939" s="1">
        <v>18</v>
      </c>
      <c r="D939" s="1">
        <v>1</v>
      </c>
      <c r="E939" s="1" t="s">
        <v>10</v>
      </c>
      <c r="F939" s="1">
        <v>-0.247</v>
      </c>
      <c r="G939" s="1">
        <v>-0.157</v>
      </c>
      <c r="H939" s="1">
        <v>-1.349</v>
      </c>
      <c r="I939" s="1">
        <v>-38.777999999999999</v>
      </c>
      <c r="J939" s="1">
        <v>-1.35</v>
      </c>
      <c r="K939" s="1">
        <v>-1.986</v>
      </c>
    </row>
    <row r="940" spans="1:11" x14ac:dyDescent="0.35">
      <c r="A940" s="1">
        <v>10</v>
      </c>
      <c r="B940" s="1">
        <v>18</v>
      </c>
      <c r="D940" s="1">
        <v>1</v>
      </c>
      <c r="E940" s="1" t="s">
        <v>11</v>
      </c>
      <c r="F940" s="1">
        <v>0.23699999999999999</v>
      </c>
      <c r="G940" s="1">
        <v>0.14699999999999999</v>
      </c>
      <c r="H940" s="1">
        <v>0.54600000000000004</v>
      </c>
      <c r="I940" s="1">
        <v>15.615</v>
      </c>
      <c r="J940" s="1">
        <v>0.51500000000000001</v>
      </c>
      <c r="K940" s="1">
        <v>0.75800000000000001</v>
      </c>
    </row>
    <row r="941" spans="1:11" x14ac:dyDescent="0.35">
      <c r="A941" s="1">
        <v>10</v>
      </c>
      <c r="B941" s="1">
        <v>18</v>
      </c>
      <c r="D941" s="1">
        <v>1</v>
      </c>
      <c r="E941" s="1" t="s">
        <v>12</v>
      </c>
      <c r="F941" s="1">
        <v>-256.44099999999997</v>
      </c>
      <c r="G941" s="1">
        <v>-156.876</v>
      </c>
      <c r="H941" s="1">
        <v>9.2999999999999999E-2</v>
      </c>
      <c r="I941" s="1">
        <v>2.8769999999999998</v>
      </c>
      <c r="J941" s="1">
        <v>0.129</v>
      </c>
      <c r="K941" s="1">
        <v>0.19</v>
      </c>
    </row>
    <row r="942" spans="1:11" x14ac:dyDescent="0.35">
      <c r="A942" s="1">
        <v>10</v>
      </c>
      <c r="B942" s="1">
        <v>11</v>
      </c>
      <c r="D942" s="1">
        <v>5</v>
      </c>
      <c r="E942" s="1" t="s">
        <v>9</v>
      </c>
      <c r="F942" s="1">
        <v>13.419</v>
      </c>
      <c r="G942" s="1">
        <v>8.1639999999999997</v>
      </c>
      <c r="H942" s="1">
        <v>0.23499999999999999</v>
      </c>
      <c r="I942" s="1">
        <v>7.2080000000000002</v>
      </c>
      <c r="J942" s="1">
        <v>0.37</v>
      </c>
      <c r="K942" s="1">
        <v>0.54500000000000004</v>
      </c>
    </row>
    <row r="943" spans="1:11" x14ac:dyDescent="0.35">
      <c r="A943" s="1">
        <v>10</v>
      </c>
      <c r="B943" s="1">
        <v>11</v>
      </c>
      <c r="D943" s="1">
        <v>5</v>
      </c>
      <c r="E943" s="1" t="s">
        <v>10</v>
      </c>
      <c r="F943" s="1">
        <v>-10.004</v>
      </c>
      <c r="G943" s="1">
        <v>-6.1159999999999997</v>
      </c>
      <c r="H943" s="1">
        <v>0.184</v>
      </c>
      <c r="I943" s="1">
        <v>-2.306</v>
      </c>
      <c r="J943" s="1">
        <v>-0.122</v>
      </c>
      <c r="K943" s="1">
        <v>-0.18</v>
      </c>
    </row>
    <row r="944" spans="1:11" x14ac:dyDescent="0.35">
      <c r="A944" s="1">
        <v>10</v>
      </c>
      <c r="B944" s="1">
        <v>11</v>
      </c>
      <c r="D944" s="1">
        <v>5</v>
      </c>
      <c r="E944" s="1" t="s">
        <v>11</v>
      </c>
      <c r="F944" s="1">
        <v>7.32</v>
      </c>
      <c r="G944" s="1">
        <v>4.4630000000000001</v>
      </c>
      <c r="H944" s="1">
        <v>0.115</v>
      </c>
      <c r="I944" s="1">
        <v>2.8239999999999998</v>
      </c>
      <c r="J944" s="1">
        <v>0.154</v>
      </c>
      <c r="K944" s="1">
        <v>0.22600000000000001</v>
      </c>
    </row>
    <row r="945" spans="1:11" x14ac:dyDescent="0.35">
      <c r="A945" s="1">
        <v>10</v>
      </c>
      <c r="B945" s="1">
        <v>11</v>
      </c>
      <c r="D945" s="1">
        <v>5</v>
      </c>
      <c r="E945" s="1" t="s">
        <v>12</v>
      </c>
      <c r="F945" s="1">
        <v>-21.51</v>
      </c>
      <c r="G945" s="1">
        <v>-13.071</v>
      </c>
      <c r="H945" s="1">
        <v>-0.107</v>
      </c>
      <c r="I945" s="1">
        <v>-3.2970000000000002</v>
      </c>
      <c r="J945" s="1">
        <v>-0.16900000000000001</v>
      </c>
      <c r="K945" s="1">
        <v>-0.249</v>
      </c>
    </row>
    <row r="946" spans="1:11" x14ac:dyDescent="0.35">
      <c r="A946" s="1">
        <v>10</v>
      </c>
      <c r="B946" s="1">
        <v>11</v>
      </c>
      <c r="D946" s="1">
        <v>4</v>
      </c>
      <c r="E946" s="1" t="s">
        <v>9</v>
      </c>
      <c r="F946" s="1">
        <v>7.423</v>
      </c>
      <c r="G946" s="1">
        <v>4.5640000000000001</v>
      </c>
      <c r="H946" s="1">
        <v>0.36699999999999999</v>
      </c>
      <c r="I946" s="1">
        <v>10.346</v>
      </c>
      <c r="J946" s="1">
        <v>0.45100000000000001</v>
      </c>
      <c r="K946" s="1">
        <v>0.66400000000000003</v>
      </c>
    </row>
    <row r="947" spans="1:11" x14ac:dyDescent="0.35">
      <c r="A947" s="1">
        <v>10</v>
      </c>
      <c r="B947" s="1">
        <v>11</v>
      </c>
      <c r="D947" s="1">
        <v>4</v>
      </c>
      <c r="E947" s="1" t="s">
        <v>10</v>
      </c>
      <c r="F947" s="1">
        <v>-8.1999999999999993</v>
      </c>
      <c r="G947" s="1">
        <v>-5.032</v>
      </c>
      <c r="H947" s="1">
        <v>-0.17699999999999999</v>
      </c>
      <c r="I947" s="1">
        <v>-4.4329999999999998</v>
      </c>
      <c r="J947" s="1">
        <v>-0.21199999999999999</v>
      </c>
      <c r="K947" s="1">
        <v>-0.313</v>
      </c>
    </row>
    <row r="948" spans="1:11" x14ac:dyDescent="0.35">
      <c r="A948" s="1">
        <v>10</v>
      </c>
      <c r="B948" s="1">
        <v>11</v>
      </c>
      <c r="D948" s="1">
        <v>4</v>
      </c>
      <c r="E948" s="1" t="s">
        <v>11</v>
      </c>
      <c r="F948" s="1">
        <v>4.8819999999999997</v>
      </c>
      <c r="G948" s="1">
        <v>2.9990000000000001</v>
      </c>
      <c r="H948" s="1">
        <v>0.153</v>
      </c>
      <c r="I948" s="1">
        <v>4.5140000000000002</v>
      </c>
      <c r="J948" s="1">
        <v>0.20699999999999999</v>
      </c>
      <c r="K948" s="1">
        <v>0.30499999999999999</v>
      </c>
    </row>
    <row r="949" spans="1:11" x14ac:dyDescent="0.35">
      <c r="A949" s="1">
        <v>10</v>
      </c>
      <c r="B949" s="1">
        <v>11</v>
      </c>
      <c r="D949" s="1">
        <v>4</v>
      </c>
      <c r="E949" s="1" t="s">
        <v>12</v>
      </c>
      <c r="F949" s="1">
        <v>-46.887</v>
      </c>
      <c r="G949" s="1">
        <v>-28.620999999999999</v>
      </c>
      <c r="H949" s="1">
        <v>-0.27600000000000002</v>
      </c>
      <c r="I949" s="1">
        <v>-8.7840000000000007</v>
      </c>
      <c r="J949" s="1">
        <v>-0.438</v>
      </c>
      <c r="K949" s="1">
        <v>-0.64400000000000002</v>
      </c>
    </row>
    <row r="950" spans="1:11" x14ac:dyDescent="0.35">
      <c r="A950" s="1">
        <v>10</v>
      </c>
      <c r="B950" s="1">
        <v>11</v>
      </c>
      <c r="D950" s="1">
        <v>3</v>
      </c>
      <c r="E950" s="1" t="s">
        <v>9</v>
      </c>
      <c r="F950" s="1">
        <v>8.6809999999999992</v>
      </c>
      <c r="G950" s="1">
        <v>5.319</v>
      </c>
      <c r="H950" s="1">
        <v>0.45400000000000001</v>
      </c>
      <c r="I950" s="1">
        <v>12.512</v>
      </c>
      <c r="J950" s="1">
        <v>0.53500000000000003</v>
      </c>
      <c r="K950" s="1">
        <v>0.78800000000000003</v>
      </c>
    </row>
    <row r="951" spans="1:11" x14ac:dyDescent="0.35">
      <c r="A951" s="1">
        <v>10</v>
      </c>
      <c r="B951" s="1">
        <v>11</v>
      </c>
      <c r="D951" s="1">
        <v>3</v>
      </c>
      <c r="E951" s="1" t="s">
        <v>10</v>
      </c>
      <c r="F951" s="1">
        <v>-8.1370000000000005</v>
      </c>
      <c r="G951" s="1">
        <v>-4.9889999999999999</v>
      </c>
      <c r="H951" s="1">
        <v>-0.28899999999999998</v>
      </c>
      <c r="I951" s="1">
        <v>-8.2850000000000001</v>
      </c>
      <c r="J951" s="1">
        <v>-0.376</v>
      </c>
      <c r="K951" s="1">
        <v>-0.55400000000000005</v>
      </c>
    </row>
    <row r="952" spans="1:11" x14ac:dyDescent="0.35">
      <c r="A952" s="1">
        <v>10</v>
      </c>
      <c r="B952" s="1">
        <v>11</v>
      </c>
      <c r="D952" s="1">
        <v>3</v>
      </c>
      <c r="E952" s="1" t="s">
        <v>11</v>
      </c>
      <c r="F952" s="1">
        <v>5.2560000000000002</v>
      </c>
      <c r="G952" s="1">
        <v>3.2210000000000001</v>
      </c>
      <c r="H952" s="1">
        <v>0.22500000000000001</v>
      </c>
      <c r="I952" s="1">
        <v>6.4409999999999998</v>
      </c>
      <c r="J952" s="1">
        <v>0.28499999999999998</v>
      </c>
      <c r="K952" s="1">
        <v>0.41899999999999998</v>
      </c>
    </row>
    <row r="953" spans="1:11" x14ac:dyDescent="0.35">
      <c r="A953" s="1">
        <v>10</v>
      </c>
      <c r="B953" s="1">
        <v>11</v>
      </c>
      <c r="D953" s="1">
        <v>3</v>
      </c>
      <c r="E953" s="1" t="s">
        <v>12</v>
      </c>
      <c r="F953" s="1">
        <v>-72.052000000000007</v>
      </c>
      <c r="G953" s="1">
        <v>-44.042999999999999</v>
      </c>
      <c r="H953" s="1">
        <v>-0.51100000000000001</v>
      </c>
      <c r="I953" s="1">
        <v>-16.332000000000001</v>
      </c>
      <c r="J953" s="1">
        <v>-0.78700000000000003</v>
      </c>
      <c r="K953" s="1">
        <v>-1.1579999999999999</v>
      </c>
    </row>
    <row r="954" spans="1:11" x14ac:dyDescent="0.35">
      <c r="A954" s="1">
        <v>10</v>
      </c>
      <c r="B954" s="1">
        <v>11</v>
      </c>
      <c r="D954" s="1">
        <v>2</v>
      </c>
      <c r="E954" s="1" t="s">
        <v>9</v>
      </c>
      <c r="F954" s="1">
        <v>8.8369999999999997</v>
      </c>
      <c r="G954" s="1">
        <v>5.4169999999999998</v>
      </c>
      <c r="H954" s="1">
        <v>0.45600000000000002</v>
      </c>
      <c r="I954" s="1">
        <v>11.818</v>
      </c>
      <c r="J954" s="1">
        <v>0.49399999999999999</v>
      </c>
      <c r="K954" s="1">
        <v>0.72699999999999998</v>
      </c>
    </row>
    <row r="955" spans="1:11" x14ac:dyDescent="0.35">
      <c r="A955" s="1">
        <v>10</v>
      </c>
      <c r="B955" s="1">
        <v>11</v>
      </c>
      <c r="D955" s="1">
        <v>2</v>
      </c>
      <c r="E955" s="1" t="s">
        <v>10</v>
      </c>
      <c r="F955" s="1">
        <v>-9.7509999999999994</v>
      </c>
      <c r="G955" s="1">
        <v>-5.9790000000000001</v>
      </c>
      <c r="H955" s="1">
        <v>-0.40100000000000002</v>
      </c>
      <c r="I955" s="1">
        <v>-10.385999999999999</v>
      </c>
      <c r="J955" s="1">
        <v>-0.57199999999999995</v>
      </c>
      <c r="K955" s="1">
        <v>-0.84099999999999997</v>
      </c>
    </row>
    <row r="956" spans="1:11" x14ac:dyDescent="0.35">
      <c r="A956" s="1">
        <v>10</v>
      </c>
      <c r="B956" s="1">
        <v>11</v>
      </c>
      <c r="D956" s="1">
        <v>2</v>
      </c>
      <c r="E956" s="1" t="s">
        <v>11</v>
      </c>
      <c r="F956" s="1">
        <v>5.8090000000000002</v>
      </c>
      <c r="G956" s="1">
        <v>3.5609999999999999</v>
      </c>
      <c r="H956" s="1">
        <v>0.26100000000000001</v>
      </c>
      <c r="I956" s="1">
        <v>6.891</v>
      </c>
      <c r="J956" s="1">
        <v>0.33300000000000002</v>
      </c>
      <c r="K956" s="1">
        <v>0.49</v>
      </c>
    </row>
    <row r="957" spans="1:11" x14ac:dyDescent="0.35">
      <c r="A957" s="1">
        <v>10</v>
      </c>
      <c r="B957" s="1">
        <v>11</v>
      </c>
      <c r="D957" s="1">
        <v>2</v>
      </c>
      <c r="E957" s="1" t="s">
        <v>12</v>
      </c>
      <c r="F957" s="1">
        <v>-97.234999999999999</v>
      </c>
      <c r="G957" s="1">
        <v>-59.475999999999999</v>
      </c>
      <c r="H957" s="1">
        <v>-0.81100000000000005</v>
      </c>
      <c r="I957" s="1">
        <v>-25.42</v>
      </c>
      <c r="J957" s="1">
        <v>-1.194</v>
      </c>
      <c r="K957" s="1">
        <v>-1.756</v>
      </c>
    </row>
    <row r="958" spans="1:11" x14ac:dyDescent="0.35">
      <c r="A958" s="1">
        <v>10</v>
      </c>
      <c r="B958" s="1">
        <v>11</v>
      </c>
      <c r="D958" s="1">
        <v>1</v>
      </c>
      <c r="E958" s="1" t="s">
        <v>9</v>
      </c>
      <c r="F958" s="1">
        <v>6.4589999999999996</v>
      </c>
      <c r="G958" s="1">
        <v>3.9569999999999999</v>
      </c>
      <c r="H958" s="1">
        <v>0.38700000000000001</v>
      </c>
      <c r="I958" s="1">
        <v>10.496</v>
      </c>
      <c r="J958" s="1">
        <v>0.23599999999999999</v>
      </c>
      <c r="K958" s="1">
        <v>0.34699999999999998</v>
      </c>
    </row>
    <row r="959" spans="1:11" x14ac:dyDescent="0.35">
      <c r="A959" s="1">
        <v>10</v>
      </c>
      <c r="B959" s="1">
        <v>11</v>
      </c>
      <c r="D959" s="1">
        <v>1</v>
      </c>
      <c r="E959" s="1" t="s">
        <v>10</v>
      </c>
      <c r="F959" s="1">
        <v>-3.173</v>
      </c>
      <c r="G959" s="1">
        <v>-1.948</v>
      </c>
      <c r="H959" s="1">
        <v>-1.2270000000000001</v>
      </c>
      <c r="I959" s="1">
        <v>-35.265999999999998</v>
      </c>
      <c r="J959" s="1">
        <v>-1.2150000000000001</v>
      </c>
      <c r="K959" s="1">
        <v>-1.788</v>
      </c>
    </row>
    <row r="960" spans="1:11" x14ac:dyDescent="0.35">
      <c r="A960" s="1">
        <v>10</v>
      </c>
      <c r="B960" s="1">
        <v>11</v>
      </c>
      <c r="D960" s="1">
        <v>1</v>
      </c>
      <c r="E960" s="1" t="s">
        <v>11</v>
      </c>
      <c r="F960" s="1">
        <v>2.6749999999999998</v>
      </c>
      <c r="G960" s="1">
        <v>1.64</v>
      </c>
      <c r="H960" s="1">
        <v>0.44500000000000001</v>
      </c>
      <c r="I960" s="1">
        <v>12.692</v>
      </c>
      <c r="J960" s="1">
        <v>0.40300000000000002</v>
      </c>
      <c r="K960" s="1">
        <v>0.59299999999999997</v>
      </c>
    </row>
    <row r="961" spans="1:11" x14ac:dyDescent="0.35">
      <c r="A961" s="1">
        <v>10</v>
      </c>
      <c r="B961" s="1">
        <v>11</v>
      </c>
      <c r="D961" s="1">
        <v>1</v>
      </c>
      <c r="E961" s="1" t="s">
        <v>12</v>
      </c>
      <c r="F961" s="1">
        <v>-122.11</v>
      </c>
      <c r="G961" s="1">
        <v>-74.718999999999994</v>
      </c>
      <c r="H961" s="1">
        <v>-1.1259999999999999</v>
      </c>
      <c r="I961" s="1">
        <v>-34.828000000000003</v>
      </c>
      <c r="J961" s="1">
        <v>-1.569</v>
      </c>
      <c r="K961" s="1">
        <v>-2.3079999999999998</v>
      </c>
    </row>
    <row r="962" spans="1:11" x14ac:dyDescent="0.35">
      <c r="A962" s="1">
        <v>11</v>
      </c>
      <c r="B962" s="1">
        <v>26</v>
      </c>
      <c r="D962" s="1">
        <v>5</v>
      </c>
      <c r="E962" s="1" t="s">
        <v>9</v>
      </c>
      <c r="F962" s="1">
        <v>-15.231</v>
      </c>
      <c r="G962" s="1">
        <v>-9.2479999999999993</v>
      </c>
      <c r="H962" s="1">
        <v>0.39900000000000002</v>
      </c>
      <c r="I962" s="1">
        <v>7.2210000000000001</v>
      </c>
      <c r="J962" s="1">
        <v>0.64200000000000002</v>
      </c>
      <c r="K962" s="1">
        <v>0.94399999999999995</v>
      </c>
    </row>
    <row r="963" spans="1:11" x14ac:dyDescent="0.35">
      <c r="A963" s="1">
        <v>11</v>
      </c>
      <c r="B963" s="1">
        <v>26</v>
      </c>
      <c r="D963" s="1">
        <v>5</v>
      </c>
      <c r="E963" s="1" t="s">
        <v>10</v>
      </c>
      <c r="F963" s="1">
        <v>11.273999999999999</v>
      </c>
      <c r="G963" s="1">
        <v>6.8739999999999997</v>
      </c>
      <c r="H963" s="1">
        <v>0.30399999999999999</v>
      </c>
      <c r="I963" s="1">
        <v>-2.1659999999999999</v>
      </c>
      <c r="J963" s="1">
        <v>-0.17599999999999999</v>
      </c>
      <c r="K963" s="1">
        <v>-0.25900000000000001</v>
      </c>
    </row>
    <row r="964" spans="1:11" x14ac:dyDescent="0.35">
      <c r="A964" s="1">
        <v>11</v>
      </c>
      <c r="B964" s="1">
        <v>26</v>
      </c>
      <c r="D964" s="1">
        <v>5</v>
      </c>
      <c r="E964" s="1" t="s">
        <v>11</v>
      </c>
      <c r="F964" s="1">
        <v>-8.2829999999999995</v>
      </c>
      <c r="G964" s="1">
        <v>-5.0380000000000003</v>
      </c>
      <c r="H964" s="1">
        <v>0.185</v>
      </c>
      <c r="I964" s="1">
        <v>2.802</v>
      </c>
      <c r="J964" s="1">
        <v>0.25600000000000001</v>
      </c>
      <c r="K964" s="1">
        <v>0.376</v>
      </c>
    </row>
    <row r="965" spans="1:11" x14ac:dyDescent="0.35">
      <c r="A965" s="1">
        <v>11</v>
      </c>
      <c r="B965" s="1">
        <v>26</v>
      </c>
      <c r="D965" s="1">
        <v>5</v>
      </c>
      <c r="E965" s="1" t="s">
        <v>12</v>
      </c>
      <c r="F965" s="1">
        <v>-22.803999999999998</v>
      </c>
      <c r="G965" s="1">
        <v>-13.849</v>
      </c>
      <c r="H965" s="1">
        <v>0.17399999999999999</v>
      </c>
      <c r="I965" s="1">
        <v>3.15</v>
      </c>
      <c r="J965" s="1">
        <v>0.28000000000000003</v>
      </c>
      <c r="K965" s="1">
        <v>0.41199999999999998</v>
      </c>
    </row>
    <row r="966" spans="1:11" x14ac:dyDescent="0.35">
      <c r="A966" s="1">
        <v>11</v>
      </c>
      <c r="B966" s="1">
        <v>26</v>
      </c>
      <c r="D966" s="1">
        <v>4</v>
      </c>
      <c r="E966" s="1" t="s">
        <v>9</v>
      </c>
      <c r="F966" s="1">
        <v>-8.2739999999999991</v>
      </c>
      <c r="G966" s="1">
        <v>-5.085</v>
      </c>
      <c r="H966" s="1">
        <v>0.68200000000000005</v>
      </c>
      <c r="I966" s="1">
        <v>10.214</v>
      </c>
      <c r="J966" s="1">
        <v>0.82899999999999996</v>
      </c>
      <c r="K966" s="1">
        <v>1.2190000000000001</v>
      </c>
    </row>
    <row r="967" spans="1:11" x14ac:dyDescent="0.35">
      <c r="A967" s="1">
        <v>11</v>
      </c>
      <c r="B967" s="1">
        <v>26</v>
      </c>
      <c r="D967" s="1">
        <v>4</v>
      </c>
      <c r="E967" s="1" t="s">
        <v>10</v>
      </c>
      <c r="F967" s="1">
        <v>9.2989999999999995</v>
      </c>
      <c r="G967" s="1">
        <v>5.6980000000000004</v>
      </c>
      <c r="H967" s="1">
        <v>-0.29699999999999999</v>
      </c>
      <c r="I967" s="1">
        <v>-4.266</v>
      </c>
      <c r="J967" s="1">
        <v>-0.35399999999999998</v>
      </c>
      <c r="K967" s="1">
        <v>-0.52100000000000002</v>
      </c>
    </row>
    <row r="968" spans="1:11" x14ac:dyDescent="0.35">
      <c r="A968" s="1">
        <v>11</v>
      </c>
      <c r="B968" s="1">
        <v>26</v>
      </c>
      <c r="D968" s="1">
        <v>4</v>
      </c>
      <c r="E968" s="1" t="s">
        <v>11</v>
      </c>
      <c r="F968" s="1">
        <v>-5.492</v>
      </c>
      <c r="G968" s="1">
        <v>-3.37</v>
      </c>
      <c r="H968" s="1">
        <v>0.27400000000000002</v>
      </c>
      <c r="I968" s="1">
        <v>4.4260000000000002</v>
      </c>
      <c r="J968" s="1">
        <v>0.37</v>
      </c>
      <c r="K968" s="1">
        <v>0.54400000000000004</v>
      </c>
    </row>
    <row r="969" spans="1:11" x14ac:dyDescent="0.35">
      <c r="A969" s="1">
        <v>11</v>
      </c>
      <c r="B969" s="1">
        <v>26</v>
      </c>
      <c r="D969" s="1">
        <v>4</v>
      </c>
      <c r="E969" s="1" t="s">
        <v>12</v>
      </c>
      <c r="F969" s="1">
        <v>-49.595999999999997</v>
      </c>
      <c r="G969" s="1">
        <v>-30.257999999999999</v>
      </c>
      <c r="H969" s="1">
        <v>0.45700000000000002</v>
      </c>
      <c r="I969" s="1">
        <v>8.3260000000000005</v>
      </c>
      <c r="J969" s="1">
        <v>0.72899999999999998</v>
      </c>
      <c r="K969" s="1">
        <v>1.073</v>
      </c>
    </row>
    <row r="970" spans="1:11" x14ac:dyDescent="0.35">
      <c r="A970" s="1">
        <v>11</v>
      </c>
      <c r="B970" s="1">
        <v>26</v>
      </c>
      <c r="D970" s="1">
        <v>3</v>
      </c>
      <c r="E970" s="1" t="s">
        <v>9</v>
      </c>
      <c r="F970" s="1">
        <v>-9.6210000000000004</v>
      </c>
      <c r="G970" s="1">
        <v>-5.8860000000000001</v>
      </c>
      <c r="H970" s="1">
        <v>0.84399999999999997</v>
      </c>
      <c r="I970" s="1">
        <v>12.282</v>
      </c>
      <c r="J970" s="1">
        <v>0.98</v>
      </c>
      <c r="K970" s="1">
        <v>1.4419999999999999</v>
      </c>
    </row>
    <row r="971" spans="1:11" x14ac:dyDescent="0.35">
      <c r="A971" s="1">
        <v>11</v>
      </c>
      <c r="B971" s="1">
        <v>26</v>
      </c>
      <c r="D971" s="1">
        <v>3</v>
      </c>
      <c r="E971" s="1" t="s">
        <v>10</v>
      </c>
      <c r="F971" s="1">
        <v>9.2029999999999994</v>
      </c>
      <c r="G971" s="1">
        <v>5.6319999999999997</v>
      </c>
      <c r="H971" s="1">
        <v>-0.50800000000000001</v>
      </c>
      <c r="I971" s="1">
        <v>-8.0760000000000005</v>
      </c>
      <c r="J971" s="1">
        <v>-0.66500000000000004</v>
      </c>
      <c r="K971" s="1">
        <v>-0.97799999999999998</v>
      </c>
    </row>
    <row r="972" spans="1:11" x14ac:dyDescent="0.35">
      <c r="A972" s="1">
        <v>11</v>
      </c>
      <c r="B972" s="1">
        <v>26</v>
      </c>
      <c r="D972" s="1">
        <v>3</v>
      </c>
      <c r="E972" s="1" t="s">
        <v>11</v>
      </c>
      <c r="F972" s="1">
        <v>-5.883</v>
      </c>
      <c r="G972" s="1">
        <v>-3.5990000000000002</v>
      </c>
      <c r="H972" s="1">
        <v>0.41099999999999998</v>
      </c>
      <c r="I972" s="1">
        <v>6.306</v>
      </c>
      <c r="J972" s="1">
        <v>0.51400000000000001</v>
      </c>
      <c r="K972" s="1">
        <v>0.75600000000000001</v>
      </c>
    </row>
    <row r="973" spans="1:11" x14ac:dyDescent="0.35">
      <c r="A973" s="1">
        <v>11</v>
      </c>
      <c r="B973" s="1">
        <v>26</v>
      </c>
      <c r="D973" s="1">
        <v>3</v>
      </c>
      <c r="E973" s="1" t="s">
        <v>12</v>
      </c>
      <c r="F973" s="1">
        <v>-76.16</v>
      </c>
      <c r="G973" s="1">
        <v>-46.53</v>
      </c>
      <c r="H973" s="1">
        <v>0.86599999999999999</v>
      </c>
      <c r="I973" s="1">
        <v>15.381</v>
      </c>
      <c r="J973" s="1">
        <v>1.323</v>
      </c>
      <c r="K973" s="1">
        <v>1.9470000000000001</v>
      </c>
    </row>
    <row r="974" spans="1:11" x14ac:dyDescent="0.35">
      <c r="A974" s="1">
        <v>11</v>
      </c>
      <c r="B974" s="1">
        <v>26</v>
      </c>
      <c r="D974" s="1">
        <v>2</v>
      </c>
      <c r="E974" s="1" t="s">
        <v>9</v>
      </c>
      <c r="F974" s="1">
        <v>-9.7050000000000001</v>
      </c>
      <c r="G974" s="1">
        <v>-5.944</v>
      </c>
      <c r="H974" s="1">
        <v>0.82399999999999995</v>
      </c>
      <c r="I974" s="1">
        <v>11.462999999999999</v>
      </c>
      <c r="J974" s="1">
        <v>0.9</v>
      </c>
      <c r="K974" s="1">
        <v>1.3240000000000001</v>
      </c>
    </row>
    <row r="975" spans="1:11" x14ac:dyDescent="0.35">
      <c r="A975" s="1">
        <v>11</v>
      </c>
      <c r="B975" s="1">
        <v>26</v>
      </c>
      <c r="D975" s="1">
        <v>2</v>
      </c>
      <c r="E975" s="1" t="s">
        <v>10</v>
      </c>
      <c r="F975" s="1">
        <v>10.941000000000001</v>
      </c>
      <c r="G975" s="1">
        <v>6.6970000000000001</v>
      </c>
      <c r="H975" s="1">
        <v>-0.60099999999999998</v>
      </c>
      <c r="I975" s="1">
        <v>-10.574</v>
      </c>
      <c r="J975" s="1">
        <v>-0.94</v>
      </c>
      <c r="K975" s="1">
        <v>-1.383</v>
      </c>
    </row>
    <row r="976" spans="1:11" x14ac:dyDescent="0.35">
      <c r="A976" s="1">
        <v>11</v>
      </c>
      <c r="B976" s="1">
        <v>26</v>
      </c>
      <c r="D976" s="1">
        <v>2</v>
      </c>
      <c r="E976" s="1" t="s">
        <v>11</v>
      </c>
      <c r="F976" s="1">
        <v>-6.452</v>
      </c>
      <c r="G976" s="1">
        <v>-3.95</v>
      </c>
      <c r="H976" s="1">
        <v>0.43</v>
      </c>
      <c r="I976" s="1">
        <v>6.8449999999999998</v>
      </c>
      <c r="J976" s="1">
        <v>0.57499999999999996</v>
      </c>
      <c r="K976" s="1">
        <v>0.84599999999999997</v>
      </c>
    </row>
    <row r="977" spans="1:11" x14ac:dyDescent="0.35">
      <c r="A977" s="1">
        <v>11</v>
      </c>
      <c r="B977" s="1">
        <v>26</v>
      </c>
      <c r="D977" s="1">
        <v>2</v>
      </c>
      <c r="E977" s="1" t="s">
        <v>12</v>
      </c>
      <c r="F977" s="1">
        <v>-102.68899999999999</v>
      </c>
      <c r="G977" s="1">
        <v>-62.780999999999999</v>
      </c>
      <c r="H977" s="1">
        <v>1.393</v>
      </c>
      <c r="I977" s="1">
        <v>23.823</v>
      </c>
      <c r="J977" s="1">
        <v>2.0209999999999999</v>
      </c>
      <c r="K977" s="1">
        <v>2.9729999999999999</v>
      </c>
    </row>
    <row r="978" spans="1:11" x14ac:dyDescent="0.35">
      <c r="A978" s="1">
        <v>11</v>
      </c>
      <c r="B978" s="1">
        <v>26</v>
      </c>
      <c r="D978" s="1">
        <v>1</v>
      </c>
      <c r="E978" s="1" t="s">
        <v>9</v>
      </c>
      <c r="F978" s="1">
        <v>-7.11</v>
      </c>
      <c r="G978" s="1">
        <v>-4.3570000000000002</v>
      </c>
      <c r="H978" s="1">
        <v>0.91700000000000004</v>
      </c>
      <c r="I978" s="1">
        <v>9.2690000000000001</v>
      </c>
      <c r="J978" s="1">
        <v>0.58299999999999996</v>
      </c>
      <c r="K978" s="1">
        <v>0.85799999999999998</v>
      </c>
    </row>
    <row r="979" spans="1:11" x14ac:dyDescent="0.35">
      <c r="A979" s="1">
        <v>11</v>
      </c>
      <c r="B979" s="1">
        <v>26</v>
      </c>
      <c r="D979" s="1">
        <v>1</v>
      </c>
      <c r="E979" s="1" t="s">
        <v>10</v>
      </c>
      <c r="F979" s="1">
        <v>3.5990000000000002</v>
      </c>
      <c r="G979" s="1">
        <v>2.198</v>
      </c>
      <c r="H979" s="1">
        <v>-2.66</v>
      </c>
      <c r="I979" s="1">
        <v>-33.975000000000001</v>
      </c>
      <c r="J979" s="1">
        <v>-2.52</v>
      </c>
      <c r="K979" s="1">
        <v>-3.7080000000000002</v>
      </c>
    </row>
    <row r="980" spans="1:11" x14ac:dyDescent="0.35">
      <c r="A980" s="1">
        <v>11</v>
      </c>
      <c r="B980" s="1">
        <v>26</v>
      </c>
      <c r="D980" s="1">
        <v>1</v>
      </c>
      <c r="E980" s="1" t="s">
        <v>11</v>
      </c>
      <c r="F980" s="1">
        <v>-2.9750000000000001</v>
      </c>
      <c r="G980" s="1">
        <v>-1.821</v>
      </c>
      <c r="H980" s="1">
        <v>0.98899999999999999</v>
      </c>
      <c r="I980" s="1">
        <v>11.992000000000001</v>
      </c>
      <c r="J980" s="1">
        <v>0.86199999999999999</v>
      </c>
      <c r="K980" s="1">
        <v>1.268</v>
      </c>
    </row>
    <row r="981" spans="1:11" x14ac:dyDescent="0.35">
      <c r="A981" s="1">
        <v>11</v>
      </c>
      <c r="B981" s="1">
        <v>26</v>
      </c>
      <c r="D981" s="1">
        <v>1</v>
      </c>
      <c r="E981" s="1" t="s">
        <v>12</v>
      </c>
      <c r="F981" s="1">
        <v>-128.898</v>
      </c>
      <c r="G981" s="1">
        <v>-78.835999999999999</v>
      </c>
      <c r="H981" s="1">
        <v>1.9830000000000001</v>
      </c>
      <c r="I981" s="1">
        <v>32.369</v>
      </c>
      <c r="J981" s="1">
        <v>2.6960000000000002</v>
      </c>
      <c r="K981" s="1">
        <v>3.9660000000000002</v>
      </c>
    </row>
    <row r="982" spans="1:11" x14ac:dyDescent="0.35">
      <c r="A982" s="1">
        <v>11</v>
      </c>
      <c r="B982" s="1">
        <v>19</v>
      </c>
      <c r="D982" s="1">
        <v>5</v>
      </c>
      <c r="E982" s="1" t="s">
        <v>9</v>
      </c>
      <c r="F982" s="1">
        <v>0.91400000000000003</v>
      </c>
      <c r="G982" s="1">
        <v>0.57499999999999996</v>
      </c>
      <c r="H982" s="1">
        <v>0.745</v>
      </c>
      <c r="I982" s="1">
        <v>13.503</v>
      </c>
      <c r="J982" s="1">
        <v>1.2</v>
      </c>
      <c r="K982" s="1">
        <v>1.7649999999999999</v>
      </c>
    </row>
    <row r="983" spans="1:11" x14ac:dyDescent="0.35">
      <c r="A983" s="1">
        <v>11</v>
      </c>
      <c r="B983" s="1">
        <v>19</v>
      </c>
      <c r="D983" s="1">
        <v>5</v>
      </c>
      <c r="E983" s="1" t="s">
        <v>10</v>
      </c>
      <c r="F983" s="1">
        <v>-0.69799999999999995</v>
      </c>
      <c r="G983" s="1">
        <v>-0.443</v>
      </c>
      <c r="H983" s="1">
        <v>-0.48299999999999998</v>
      </c>
      <c r="I983" s="1">
        <v>-7.21</v>
      </c>
      <c r="J983" s="1">
        <v>-0.65800000000000003</v>
      </c>
      <c r="K983" s="1">
        <v>-0.96799999999999997</v>
      </c>
    </row>
    <row r="984" spans="1:11" x14ac:dyDescent="0.35">
      <c r="A984" s="1">
        <v>11</v>
      </c>
      <c r="B984" s="1">
        <v>19</v>
      </c>
      <c r="D984" s="1">
        <v>5</v>
      </c>
      <c r="E984" s="1" t="s">
        <v>11</v>
      </c>
      <c r="F984" s="1">
        <v>0.504</v>
      </c>
      <c r="G984" s="1">
        <v>0.318</v>
      </c>
      <c r="H984" s="1">
        <v>0.372</v>
      </c>
      <c r="I984" s="1">
        <v>6.4509999999999996</v>
      </c>
      <c r="J984" s="1">
        <v>0.58099999999999996</v>
      </c>
      <c r="K984" s="1">
        <v>0.85399999999999998</v>
      </c>
    </row>
    <row r="985" spans="1:11" x14ac:dyDescent="0.35">
      <c r="A985" s="1">
        <v>11</v>
      </c>
      <c r="B985" s="1">
        <v>19</v>
      </c>
      <c r="D985" s="1">
        <v>5</v>
      </c>
      <c r="E985" s="1" t="s">
        <v>12</v>
      </c>
      <c r="F985" s="1">
        <v>-46.582999999999998</v>
      </c>
      <c r="G985" s="1">
        <v>-28.286999999999999</v>
      </c>
      <c r="H985" s="1">
        <v>1.4E-2</v>
      </c>
      <c r="I985" s="1">
        <v>0.25700000000000001</v>
      </c>
      <c r="J985" s="1">
        <v>2.3E-2</v>
      </c>
      <c r="K985" s="1">
        <v>3.4000000000000002E-2</v>
      </c>
    </row>
    <row r="986" spans="1:11" x14ac:dyDescent="0.35">
      <c r="A986" s="1">
        <v>11</v>
      </c>
      <c r="B986" s="1">
        <v>19</v>
      </c>
      <c r="D986" s="1">
        <v>4</v>
      </c>
      <c r="E986" s="1" t="s">
        <v>9</v>
      </c>
      <c r="F986" s="1">
        <v>0.55400000000000005</v>
      </c>
      <c r="G986" s="1">
        <v>0.34599999999999997</v>
      </c>
      <c r="H986" s="1">
        <v>1.0049999999999999</v>
      </c>
      <c r="I986" s="1">
        <v>16.001999999999999</v>
      </c>
      <c r="J986" s="1">
        <v>1.3240000000000001</v>
      </c>
      <c r="K986" s="1">
        <v>1.948</v>
      </c>
    </row>
    <row r="987" spans="1:11" x14ac:dyDescent="0.35">
      <c r="A987" s="1">
        <v>11</v>
      </c>
      <c r="B987" s="1">
        <v>19</v>
      </c>
      <c r="D987" s="1">
        <v>4</v>
      </c>
      <c r="E987" s="1" t="s">
        <v>10</v>
      </c>
      <c r="F987" s="1">
        <v>-0.55800000000000005</v>
      </c>
      <c r="G987" s="1">
        <v>-0.35099999999999998</v>
      </c>
      <c r="H987" s="1">
        <v>-0.63600000000000001</v>
      </c>
      <c r="I987" s="1">
        <v>-10.971</v>
      </c>
      <c r="J987" s="1">
        <v>-0.93899999999999995</v>
      </c>
      <c r="K987" s="1">
        <v>-1.3819999999999999</v>
      </c>
    </row>
    <row r="988" spans="1:11" x14ac:dyDescent="0.35">
      <c r="A988" s="1">
        <v>11</v>
      </c>
      <c r="B988" s="1">
        <v>19</v>
      </c>
      <c r="D988" s="1">
        <v>4</v>
      </c>
      <c r="E988" s="1" t="s">
        <v>11</v>
      </c>
      <c r="F988" s="1">
        <v>0.34699999999999998</v>
      </c>
      <c r="G988" s="1">
        <v>0.218</v>
      </c>
      <c r="H988" s="1">
        <v>0.502</v>
      </c>
      <c r="I988" s="1">
        <v>8.4</v>
      </c>
      <c r="J988" s="1">
        <v>0.70699999999999996</v>
      </c>
      <c r="K988" s="1">
        <v>1.04</v>
      </c>
    </row>
    <row r="989" spans="1:11" x14ac:dyDescent="0.35">
      <c r="A989" s="1">
        <v>11</v>
      </c>
      <c r="B989" s="1">
        <v>19</v>
      </c>
      <c r="D989" s="1">
        <v>4</v>
      </c>
      <c r="E989" s="1" t="s">
        <v>12</v>
      </c>
      <c r="F989" s="1">
        <v>-98.552999999999997</v>
      </c>
      <c r="G989" s="1">
        <v>-60.134</v>
      </c>
      <c r="H989" s="1">
        <v>3.9E-2</v>
      </c>
      <c r="I989" s="1">
        <v>0.71599999999999997</v>
      </c>
      <c r="J989" s="1">
        <v>6.3E-2</v>
      </c>
      <c r="K989" s="1">
        <v>9.1999999999999998E-2</v>
      </c>
    </row>
    <row r="990" spans="1:11" x14ac:dyDescent="0.35">
      <c r="A990" s="1">
        <v>11</v>
      </c>
      <c r="B990" s="1">
        <v>19</v>
      </c>
      <c r="D990" s="1">
        <v>3</v>
      </c>
      <c r="E990" s="1" t="s">
        <v>9</v>
      </c>
      <c r="F990" s="1">
        <v>0.72499999999999998</v>
      </c>
      <c r="G990" s="1">
        <v>0.45300000000000001</v>
      </c>
      <c r="H990" s="1">
        <v>1.347</v>
      </c>
      <c r="I990" s="1">
        <v>20.556999999999999</v>
      </c>
      <c r="J990" s="1">
        <v>1.6719999999999999</v>
      </c>
      <c r="K990" s="1">
        <v>2.46</v>
      </c>
    </row>
    <row r="991" spans="1:11" x14ac:dyDescent="0.35">
      <c r="A991" s="1">
        <v>11</v>
      </c>
      <c r="B991" s="1">
        <v>19</v>
      </c>
      <c r="D991" s="1">
        <v>3</v>
      </c>
      <c r="E991" s="1" t="s">
        <v>10</v>
      </c>
      <c r="F991" s="1">
        <v>-0.60399999999999998</v>
      </c>
      <c r="G991" s="1">
        <v>-0.379</v>
      </c>
      <c r="H991" s="1">
        <v>-1.016</v>
      </c>
      <c r="I991" s="1">
        <v>-16.526</v>
      </c>
      <c r="J991" s="1">
        <v>-1.375</v>
      </c>
      <c r="K991" s="1">
        <v>-2.024</v>
      </c>
    </row>
    <row r="992" spans="1:11" x14ac:dyDescent="0.35">
      <c r="A992" s="1">
        <v>11</v>
      </c>
      <c r="B992" s="1">
        <v>19</v>
      </c>
      <c r="D992" s="1">
        <v>3</v>
      </c>
      <c r="E992" s="1" t="s">
        <v>11</v>
      </c>
      <c r="F992" s="1">
        <v>0.41499999999999998</v>
      </c>
      <c r="G992" s="1">
        <v>0.26</v>
      </c>
      <c r="H992" s="1">
        <v>0.73399999999999999</v>
      </c>
      <c r="I992" s="1">
        <v>11.566000000000001</v>
      </c>
      <c r="J992" s="1">
        <v>0.95199999999999996</v>
      </c>
      <c r="K992" s="1">
        <v>1.401</v>
      </c>
    </row>
    <row r="993" spans="1:11" x14ac:dyDescent="0.35">
      <c r="A993" s="1">
        <v>11</v>
      </c>
      <c r="B993" s="1">
        <v>19</v>
      </c>
      <c r="D993" s="1">
        <v>3</v>
      </c>
      <c r="E993" s="1" t="s">
        <v>12</v>
      </c>
      <c r="F993" s="1">
        <v>-150.96</v>
      </c>
      <c r="G993" s="1">
        <v>-92.244</v>
      </c>
      <c r="H993" s="1">
        <v>7.5999999999999998E-2</v>
      </c>
      <c r="I993" s="1">
        <v>1.353</v>
      </c>
      <c r="J993" s="1">
        <v>0.11600000000000001</v>
      </c>
      <c r="K993" s="1">
        <v>0.17100000000000001</v>
      </c>
    </row>
    <row r="994" spans="1:11" x14ac:dyDescent="0.35">
      <c r="A994" s="1">
        <v>11</v>
      </c>
      <c r="B994" s="1">
        <v>19</v>
      </c>
      <c r="D994" s="1">
        <v>2</v>
      </c>
      <c r="E994" s="1" t="s">
        <v>9</v>
      </c>
      <c r="F994" s="1">
        <v>0.81100000000000005</v>
      </c>
      <c r="G994" s="1">
        <v>0.504</v>
      </c>
      <c r="H994" s="1">
        <v>1.476</v>
      </c>
      <c r="I994" s="1">
        <v>21.329000000000001</v>
      </c>
      <c r="J994" s="1">
        <v>1.7</v>
      </c>
      <c r="K994" s="1">
        <v>2.5019999999999998</v>
      </c>
    </row>
    <row r="995" spans="1:11" x14ac:dyDescent="0.35">
      <c r="A995" s="1">
        <v>11</v>
      </c>
      <c r="B995" s="1">
        <v>19</v>
      </c>
      <c r="D995" s="1">
        <v>2</v>
      </c>
      <c r="E995" s="1" t="s">
        <v>10</v>
      </c>
      <c r="F995" s="1">
        <v>-0.82399999999999995</v>
      </c>
      <c r="G995" s="1">
        <v>-0.51500000000000001</v>
      </c>
      <c r="H995" s="1">
        <v>-1.3380000000000001</v>
      </c>
      <c r="I995" s="1">
        <v>-21.577999999999999</v>
      </c>
      <c r="J995" s="1">
        <v>-1.8120000000000001</v>
      </c>
      <c r="K995" s="1">
        <v>-2.6659999999999999</v>
      </c>
    </row>
    <row r="996" spans="1:11" x14ac:dyDescent="0.35">
      <c r="A996" s="1">
        <v>11</v>
      </c>
      <c r="B996" s="1">
        <v>19</v>
      </c>
      <c r="D996" s="1">
        <v>2</v>
      </c>
      <c r="E996" s="1" t="s">
        <v>11</v>
      </c>
      <c r="F996" s="1">
        <v>0.51100000000000001</v>
      </c>
      <c r="G996" s="1">
        <v>0.318</v>
      </c>
      <c r="H996" s="1">
        <v>0.875</v>
      </c>
      <c r="I996" s="1">
        <v>13.394</v>
      </c>
      <c r="J996" s="1">
        <v>1.0980000000000001</v>
      </c>
      <c r="K996" s="1">
        <v>1.615</v>
      </c>
    </row>
    <row r="997" spans="1:11" x14ac:dyDescent="0.35">
      <c r="A997" s="1">
        <v>11</v>
      </c>
      <c r="B997" s="1">
        <v>19</v>
      </c>
      <c r="D997" s="1">
        <v>2</v>
      </c>
      <c r="E997" s="1" t="s">
        <v>12</v>
      </c>
      <c r="F997" s="1">
        <v>-203.38200000000001</v>
      </c>
      <c r="G997" s="1">
        <v>-124.36499999999999</v>
      </c>
      <c r="H997" s="1">
        <v>0.125</v>
      </c>
      <c r="I997" s="1">
        <v>2.1280000000000001</v>
      </c>
      <c r="J997" s="1">
        <v>0.18099999999999999</v>
      </c>
      <c r="K997" s="1">
        <v>0.26600000000000001</v>
      </c>
    </row>
    <row r="998" spans="1:11" x14ac:dyDescent="0.35">
      <c r="A998" s="1">
        <v>11</v>
      </c>
      <c r="B998" s="1">
        <v>19</v>
      </c>
      <c r="D998" s="1">
        <v>1</v>
      </c>
      <c r="E998" s="1" t="s">
        <v>9</v>
      </c>
      <c r="F998" s="1">
        <v>0.60099999999999998</v>
      </c>
      <c r="G998" s="1">
        <v>0.37</v>
      </c>
      <c r="H998" s="1">
        <v>1.4330000000000001</v>
      </c>
      <c r="I998" s="1">
        <v>16.454999999999998</v>
      </c>
      <c r="J998" s="1">
        <v>1.1419999999999999</v>
      </c>
      <c r="K998" s="1">
        <v>1.68</v>
      </c>
    </row>
    <row r="999" spans="1:11" x14ac:dyDescent="0.35">
      <c r="A999" s="1">
        <v>11</v>
      </c>
      <c r="B999" s="1">
        <v>19</v>
      </c>
      <c r="D999" s="1">
        <v>1</v>
      </c>
      <c r="E999" s="1" t="s">
        <v>10</v>
      </c>
      <c r="F999" s="1">
        <v>-0.25700000000000001</v>
      </c>
      <c r="G999" s="1">
        <v>-0.16600000000000001</v>
      </c>
      <c r="H999" s="1">
        <v>-2.9239999999999999</v>
      </c>
      <c r="I999" s="1">
        <v>-37.597000000000001</v>
      </c>
      <c r="J999" s="1">
        <v>-2.8</v>
      </c>
      <c r="K999" s="1">
        <v>-4.1189999999999998</v>
      </c>
    </row>
    <row r="1000" spans="1:11" x14ac:dyDescent="0.35">
      <c r="A1000" s="1">
        <v>11</v>
      </c>
      <c r="B1000" s="1">
        <v>19</v>
      </c>
      <c r="D1000" s="1">
        <v>1</v>
      </c>
      <c r="E1000" s="1" t="s">
        <v>11</v>
      </c>
      <c r="F1000" s="1">
        <v>0.23799999999999999</v>
      </c>
      <c r="G1000" s="1">
        <v>0.14899999999999999</v>
      </c>
      <c r="H1000" s="1">
        <v>1.2090000000000001</v>
      </c>
      <c r="I1000" s="1">
        <v>15.007</v>
      </c>
      <c r="J1000" s="1">
        <v>1.095</v>
      </c>
      <c r="K1000" s="1">
        <v>1.611</v>
      </c>
    </row>
    <row r="1001" spans="1:11" x14ac:dyDescent="0.35">
      <c r="A1001" s="1">
        <v>11</v>
      </c>
      <c r="B1001" s="1">
        <v>19</v>
      </c>
      <c r="D1001" s="1">
        <v>1</v>
      </c>
      <c r="E1001" s="1" t="s">
        <v>12</v>
      </c>
      <c r="F1001" s="1">
        <v>-256.43799999999999</v>
      </c>
      <c r="G1001" s="1">
        <v>-156.87299999999999</v>
      </c>
      <c r="H1001" s="1">
        <v>0.17899999999999999</v>
      </c>
      <c r="I1001" s="1">
        <v>2.9140000000000001</v>
      </c>
      <c r="J1001" s="1">
        <v>0.24299999999999999</v>
      </c>
      <c r="K1001" s="1">
        <v>0.35699999999999998</v>
      </c>
    </row>
    <row r="1002" spans="1:11" x14ac:dyDescent="0.35">
      <c r="A1002" s="1">
        <v>11</v>
      </c>
      <c r="B1002" s="1">
        <v>12</v>
      </c>
      <c r="D1002" s="1">
        <v>5</v>
      </c>
      <c r="E1002" s="1" t="s">
        <v>9</v>
      </c>
      <c r="F1002" s="1">
        <v>13.43</v>
      </c>
      <c r="G1002" s="1">
        <v>8.1750000000000007</v>
      </c>
      <c r="H1002" s="1">
        <v>0.41099999999999998</v>
      </c>
      <c r="I1002" s="1">
        <v>7.45</v>
      </c>
      <c r="J1002" s="1">
        <v>0.66200000000000003</v>
      </c>
      <c r="K1002" s="1">
        <v>0.97399999999999998</v>
      </c>
    </row>
    <row r="1003" spans="1:11" x14ac:dyDescent="0.35">
      <c r="A1003" s="1">
        <v>11</v>
      </c>
      <c r="B1003" s="1">
        <v>12</v>
      </c>
      <c r="D1003" s="1">
        <v>5</v>
      </c>
      <c r="E1003" s="1" t="s">
        <v>10</v>
      </c>
      <c r="F1003" s="1">
        <v>-10.010999999999999</v>
      </c>
      <c r="G1003" s="1">
        <v>-6.125</v>
      </c>
      <c r="H1003" s="1">
        <v>0.308</v>
      </c>
      <c r="I1003" s="1">
        <v>-2.3260000000000001</v>
      </c>
      <c r="J1003" s="1">
        <v>-0.19500000000000001</v>
      </c>
      <c r="K1003" s="1">
        <v>-0.28599999999999998</v>
      </c>
    </row>
    <row r="1004" spans="1:11" x14ac:dyDescent="0.35">
      <c r="A1004" s="1">
        <v>11</v>
      </c>
      <c r="B1004" s="1">
        <v>12</v>
      </c>
      <c r="D1004" s="1">
        <v>5</v>
      </c>
      <c r="E1004" s="1" t="s">
        <v>11</v>
      </c>
      <c r="F1004" s="1">
        <v>7.3259999999999996</v>
      </c>
      <c r="G1004" s="1">
        <v>4.4690000000000003</v>
      </c>
      <c r="H1004" s="1">
        <v>0.192</v>
      </c>
      <c r="I1004" s="1">
        <v>2.9369999999999998</v>
      </c>
      <c r="J1004" s="1">
        <v>0.26800000000000002</v>
      </c>
      <c r="K1004" s="1">
        <v>0.39400000000000002</v>
      </c>
    </row>
    <row r="1005" spans="1:11" x14ac:dyDescent="0.35">
      <c r="A1005" s="1">
        <v>11</v>
      </c>
      <c r="B1005" s="1">
        <v>12</v>
      </c>
      <c r="D1005" s="1">
        <v>5</v>
      </c>
      <c r="E1005" s="1" t="s">
        <v>12</v>
      </c>
      <c r="F1005" s="1">
        <v>-21.515000000000001</v>
      </c>
      <c r="G1005" s="1">
        <v>-13.076000000000001</v>
      </c>
      <c r="H1005" s="1">
        <v>-0.188</v>
      </c>
      <c r="I1005" s="1">
        <v>-3.4079999999999999</v>
      </c>
      <c r="J1005" s="1">
        <v>-0.30299999999999999</v>
      </c>
      <c r="K1005" s="1">
        <v>-0.44600000000000001</v>
      </c>
    </row>
    <row r="1006" spans="1:11" x14ac:dyDescent="0.35">
      <c r="A1006" s="1">
        <v>11</v>
      </c>
      <c r="B1006" s="1">
        <v>12</v>
      </c>
      <c r="D1006" s="1">
        <v>4</v>
      </c>
      <c r="E1006" s="1" t="s">
        <v>9</v>
      </c>
      <c r="F1006" s="1">
        <v>7.431</v>
      </c>
      <c r="G1006" s="1">
        <v>4.5679999999999996</v>
      </c>
      <c r="H1006" s="1">
        <v>0.69499999999999995</v>
      </c>
      <c r="I1006" s="1">
        <v>10.452</v>
      </c>
      <c r="J1006" s="1">
        <v>0.84899999999999998</v>
      </c>
      <c r="K1006" s="1">
        <v>1.2490000000000001</v>
      </c>
    </row>
    <row r="1007" spans="1:11" x14ac:dyDescent="0.35">
      <c r="A1007" s="1">
        <v>11</v>
      </c>
      <c r="B1007" s="1">
        <v>12</v>
      </c>
      <c r="D1007" s="1">
        <v>4</v>
      </c>
      <c r="E1007" s="1" t="s">
        <v>10</v>
      </c>
      <c r="F1007" s="1">
        <v>-8.1989999999999998</v>
      </c>
      <c r="G1007" s="1">
        <v>-5.032</v>
      </c>
      <c r="H1007" s="1">
        <v>-0.308</v>
      </c>
      <c r="I1007" s="1">
        <v>-4.5289999999999999</v>
      </c>
      <c r="J1007" s="1">
        <v>-0.379</v>
      </c>
      <c r="K1007" s="1">
        <v>-0.55700000000000005</v>
      </c>
    </row>
    <row r="1008" spans="1:11" x14ac:dyDescent="0.35">
      <c r="A1008" s="1">
        <v>11</v>
      </c>
      <c r="B1008" s="1">
        <v>12</v>
      </c>
      <c r="D1008" s="1">
        <v>4</v>
      </c>
      <c r="E1008" s="1" t="s">
        <v>11</v>
      </c>
      <c r="F1008" s="1">
        <v>4.8840000000000003</v>
      </c>
      <c r="G1008" s="1">
        <v>3</v>
      </c>
      <c r="H1008" s="1">
        <v>0.28299999999999997</v>
      </c>
      <c r="I1008" s="1">
        <v>4.59</v>
      </c>
      <c r="J1008" s="1">
        <v>0.38400000000000001</v>
      </c>
      <c r="K1008" s="1">
        <v>0.56399999999999995</v>
      </c>
    </row>
    <row r="1009" spans="1:11" x14ac:dyDescent="0.35">
      <c r="A1009" s="1">
        <v>11</v>
      </c>
      <c r="B1009" s="1">
        <v>12</v>
      </c>
      <c r="D1009" s="1">
        <v>4</v>
      </c>
      <c r="E1009" s="1" t="s">
        <v>12</v>
      </c>
      <c r="F1009" s="1">
        <v>-46.899000000000001</v>
      </c>
      <c r="G1009" s="1">
        <v>-28.632000000000001</v>
      </c>
      <c r="H1009" s="1">
        <v>-0.496</v>
      </c>
      <c r="I1009" s="1">
        <v>-9.0419999999999998</v>
      </c>
      <c r="J1009" s="1">
        <v>-0.79200000000000004</v>
      </c>
      <c r="K1009" s="1">
        <v>-1.165</v>
      </c>
    </row>
    <row r="1010" spans="1:11" x14ac:dyDescent="0.35">
      <c r="A1010" s="1">
        <v>11</v>
      </c>
      <c r="B1010" s="1">
        <v>12</v>
      </c>
      <c r="D1010" s="1">
        <v>3</v>
      </c>
      <c r="E1010" s="1" t="s">
        <v>9</v>
      </c>
      <c r="F1010" s="1">
        <v>8.7029999999999994</v>
      </c>
      <c r="G1010" s="1">
        <v>5.3330000000000002</v>
      </c>
      <c r="H1010" s="1">
        <v>0.86499999999999999</v>
      </c>
      <c r="I1010" s="1">
        <v>12.629</v>
      </c>
      <c r="J1010" s="1">
        <v>1.0089999999999999</v>
      </c>
      <c r="K1010" s="1">
        <v>1.4850000000000001</v>
      </c>
    </row>
    <row r="1011" spans="1:11" x14ac:dyDescent="0.35">
      <c r="A1011" s="1">
        <v>11</v>
      </c>
      <c r="B1011" s="1">
        <v>12</v>
      </c>
      <c r="D1011" s="1">
        <v>3</v>
      </c>
      <c r="E1011" s="1" t="s">
        <v>10</v>
      </c>
      <c r="F1011" s="1">
        <v>-8.1530000000000005</v>
      </c>
      <c r="G1011" s="1">
        <v>-4.9989999999999997</v>
      </c>
      <c r="H1011" s="1">
        <v>-0.52900000000000003</v>
      </c>
      <c r="I1011" s="1">
        <v>-8.4309999999999992</v>
      </c>
      <c r="J1011" s="1">
        <v>-0.69499999999999995</v>
      </c>
      <c r="K1011" s="1">
        <v>-1.0229999999999999</v>
      </c>
    </row>
    <row r="1012" spans="1:11" x14ac:dyDescent="0.35">
      <c r="A1012" s="1">
        <v>11</v>
      </c>
      <c r="B1012" s="1">
        <v>12</v>
      </c>
      <c r="D1012" s="1">
        <v>3</v>
      </c>
      <c r="E1012" s="1" t="s">
        <v>11</v>
      </c>
      <c r="F1012" s="1">
        <v>5.2679999999999998</v>
      </c>
      <c r="G1012" s="1">
        <v>3.2290000000000001</v>
      </c>
      <c r="H1012" s="1">
        <v>0.42399999999999999</v>
      </c>
      <c r="I1012" s="1">
        <v>6.5279999999999996</v>
      </c>
      <c r="J1012" s="1">
        <v>0.53300000000000003</v>
      </c>
      <c r="K1012" s="1">
        <v>0.78400000000000003</v>
      </c>
    </row>
    <row r="1013" spans="1:11" x14ac:dyDescent="0.35">
      <c r="A1013" s="1">
        <v>11</v>
      </c>
      <c r="B1013" s="1">
        <v>12</v>
      </c>
      <c r="D1013" s="1">
        <v>3</v>
      </c>
      <c r="E1013" s="1" t="s">
        <v>12</v>
      </c>
      <c r="F1013" s="1">
        <v>-72.073999999999998</v>
      </c>
      <c r="G1013" s="1">
        <v>-44.061999999999998</v>
      </c>
      <c r="H1013" s="1">
        <v>-0.94199999999999995</v>
      </c>
      <c r="I1013" s="1">
        <v>-16.734000000000002</v>
      </c>
      <c r="J1013" s="1">
        <v>-1.44</v>
      </c>
      <c r="K1013" s="1">
        <v>-2.1179999999999999</v>
      </c>
    </row>
    <row r="1014" spans="1:11" x14ac:dyDescent="0.35">
      <c r="A1014" s="1">
        <v>11</v>
      </c>
      <c r="B1014" s="1">
        <v>12</v>
      </c>
      <c r="D1014" s="1">
        <v>2</v>
      </c>
      <c r="E1014" s="1" t="s">
        <v>9</v>
      </c>
      <c r="F1014" s="1">
        <v>8.8469999999999995</v>
      </c>
      <c r="G1014" s="1">
        <v>5.4240000000000004</v>
      </c>
      <c r="H1014" s="1">
        <v>0.85299999999999998</v>
      </c>
      <c r="I1014" s="1">
        <v>11.89</v>
      </c>
      <c r="J1014" s="1">
        <v>0.93500000000000005</v>
      </c>
      <c r="K1014" s="1">
        <v>1.375</v>
      </c>
    </row>
    <row r="1015" spans="1:11" x14ac:dyDescent="0.35">
      <c r="A1015" s="1">
        <v>11</v>
      </c>
      <c r="B1015" s="1">
        <v>12</v>
      </c>
      <c r="D1015" s="1">
        <v>2</v>
      </c>
      <c r="E1015" s="1" t="s">
        <v>10</v>
      </c>
      <c r="F1015" s="1">
        <v>-9.7759999999999998</v>
      </c>
      <c r="G1015" s="1">
        <v>-5.9960000000000004</v>
      </c>
      <c r="H1015" s="1">
        <v>-0.63200000000000001</v>
      </c>
      <c r="I1015" s="1">
        <v>-11.054</v>
      </c>
      <c r="J1015" s="1">
        <v>-0.97799999999999998</v>
      </c>
      <c r="K1015" s="1">
        <v>-1.4390000000000001</v>
      </c>
    </row>
    <row r="1016" spans="1:11" x14ac:dyDescent="0.35">
      <c r="A1016" s="1">
        <v>11</v>
      </c>
      <c r="B1016" s="1">
        <v>12</v>
      </c>
      <c r="D1016" s="1">
        <v>2</v>
      </c>
      <c r="E1016" s="1" t="s">
        <v>11</v>
      </c>
      <c r="F1016" s="1">
        <v>5.82</v>
      </c>
      <c r="G1016" s="1">
        <v>3.569</v>
      </c>
      <c r="H1016" s="1">
        <v>0.44900000000000001</v>
      </c>
      <c r="I1016" s="1">
        <v>7.13</v>
      </c>
      <c r="J1016" s="1">
        <v>0.59799999999999998</v>
      </c>
      <c r="K1016" s="1">
        <v>0.88</v>
      </c>
    </row>
    <row r="1017" spans="1:11" x14ac:dyDescent="0.35">
      <c r="A1017" s="1">
        <v>11</v>
      </c>
      <c r="B1017" s="1">
        <v>12</v>
      </c>
      <c r="D1017" s="1">
        <v>2</v>
      </c>
      <c r="E1017" s="1" t="s">
        <v>12</v>
      </c>
      <c r="F1017" s="1">
        <v>-97.269000000000005</v>
      </c>
      <c r="G1017" s="1">
        <v>-59.502000000000002</v>
      </c>
      <c r="H1017" s="1">
        <v>-1.518</v>
      </c>
      <c r="I1017" s="1">
        <v>-25.951000000000001</v>
      </c>
      <c r="J1017" s="1">
        <v>-2.202</v>
      </c>
      <c r="K1017" s="1">
        <v>-3.2389999999999999</v>
      </c>
    </row>
    <row r="1018" spans="1:11" x14ac:dyDescent="0.35">
      <c r="A1018" s="1">
        <v>11</v>
      </c>
      <c r="B1018" s="1">
        <v>12</v>
      </c>
      <c r="D1018" s="1">
        <v>1</v>
      </c>
      <c r="E1018" s="1" t="s">
        <v>9</v>
      </c>
      <c r="F1018" s="1">
        <v>6.4489999999999998</v>
      </c>
      <c r="G1018" s="1">
        <v>3.9510000000000001</v>
      </c>
      <c r="H1018" s="1">
        <v>0.94</v>
      </c>
      <c r="I1018" s="1">
        <v>9.5850000000000009</v>
      </c>
      <c r="J1018" s="1">
        <v>0.60799999999999998</v>
      </c>
      <c r="K1018" s="1">
        <v>0.89400000000000002</v>
      </c>
    </row>
    <row r="1019" spans="1:11" x14ac:dyDescent="0.35">
      <c r="A1019" s="1">
        <v>11</v>
      </c>
      <c r="B1019" s="1">
        <v>12</v>
      </c>
      <c r="D1019" s="1">
        <v>1</v>
      </c>
      <c r="E1019" s="1" t="s">
        <v>10</v>
      </c>
      <c r="F1019" s="1">
        <v>-3.18</v>
      </c>
      <c r="G1019" s="1">
        <v>-1.956</v>
      </c>
      <c r="H1019" s="1">
        <v>-2.6720000000000002</v>
      </c>
      <c r="I1019" s="1">
        <v>-34.134999999999998</v>
      </c>
      <c r="J1019" s="1">
        <v>-2.532</v>
      </c>
      <c r="K1019" s="1">
        <v>-3.726</v>
      </c>
    </row>
    <row r="1020" spans="1:11" x14ac:dyDescent="0.35">
      <c r="A1020" s="1">
        <v>11</v>
      </c>
      <c r="B1020" s="1">
        <v>12</v>
      </c>
      <c r="D1020" s="1">
        <v>1</v>
      </c>
      <c r="E1020" s="1" t="s">
        <v>11</v>
      </c>
      <c r="F1020" s="1">
        <v>2.6749999999999998</v>
      </c>
      <c r="G1020" s="1">
        <v>1.641</v>
      </c>
      <c r="H1020" s="1">
        <v>0.999</v>
      </c>
      <c r="I1020" s="1">
        <v>12.125</v>
      </c>
      <c r="J1020" s="1">
        <v>0.872</v>
      </c>
      <c r="K1020" s="1">
        <v>1.2829999999999999</v>
      </c>
    </row>
    <row r="1021" spans="1:11" x14ac:dyDescent="0.35">
      <c r="A1021" s="1">
        <v>11</v>
      </c>
      <c r="B1021" s="1">
        <v>12</v>
      </c>
      <c r="D1021" s="1">
        <v>1</v>
      </c>
      <c r="E1021" s="1" t="s">
        <v>12</v>
      </c>
      <c r="F1021" s="1">
        <v>-122.15</v>
      </c>
      <c r="G1021" s="1">
        <v>-74.751000000000005</v>
      </c>
      <c r="H1021" s="1">
        <v>-2.1619999999999999</v>
      </c>
      <c r="I1021" s="1">
        <v>-35.283000000000001</v>
      </c>
      <c r="J1021" s="1">
        <v>-2.9380000000000002</v>
      </c>
      <c r="K1021" s="1">
        <v>-4.3230000000000004</v>
      </c>
    </row>
    <row r="1022" spans="1:11" x14ac:dyDescent="0.35">
      <c r="A1022" s="1">
        <v>12</v>
      </c>
      <c r="B1022" s="1">
        <v>27</v>
      </c>
      <c r="D1022" s="1">
        <v>5</v>
      </c>
      <c r="E1022" s="1" t="s">
        <v>9</v>
      </c>
      <c r="F1022" s="1">
        <v>-36.302</v>
      </c>
      <c r="G1022" s="1">
        <v>-24.878</v>
      </c>
      <c r="H1022" s="1">
        <v>4.9749999999999996</v>
      </c>
      <c r="I1022" s="1">
        <v>66.239999999999995</v>
      </c>
      <c r="J1022" s="1">
        <v>7.907</v>
      </c>
      <c r="K1022" s="1">
        <v>11.634</v>
      </c>
    </row>
    <row r="1023" spans="1:11" x14ac:dyDescent="0.35">
      <c r="A1023" s="1">
        <v>12</v>
      </c>
      <c r="B1023" s="1">
        <v>27</v>
      </c>
      <c r="D1023" s="1">
        <v>5</v>
      </c>
      <c r="E1023" s="1" t="s">
        <v>10</v>
      </c>
      <c r="F1023" s="1">
        <v>37.654000000000003</v>
      </c>
      <c r="G1023" s="1">
        <v>24.436</v>
      </c>
      <c r="H1023" s="1">
        <v>5.2169999999999996</v>
      </c>
      <c r="I1023" s="1">
        <v>-26.27</v>
      </c>
      <c r="J1023" s="1">
        <v>-2.6240000000000001</v>
      </c>
      <c r="K1023" s="1">
        <v>-3.8610000000000002</v>
      </c>
    </row>
    <row r="1024" spans="1:11" x14ac:dyDescent="0.35">
      <c r="A1024" s="1">
        <v>12</v>
      </c>
      <c r="B1024" s="1">
        <v>27</v>
      </c>
      <c r="D1024" s="1">
        <v>5</v>
      </c>
      <c r="E1024" s="1" t="s">
        <v>11</v>
      </c>
      <c r="F1024" s="1">
        <v>-23.111000000000001</v>
      </c>
      <c r="G1024" s="1">
        <v>-15.411</v>
      </c>
      <c r="H1024" s="1">
        <v>-2.7360000000000002</v>
      </c>
      <c r="I1024" s="1">
        <v>27.62</v>
      </c>
      <c r="J1024" s="1">
        <v>3.2909999999999999</v>
      </c>
      <c r="K1024" s="1">
        <v>4.8419999999999996</v>
      </c>
    </row>
    <row r="1025" spans="1:11" x14ac:dyDescent="0.35">
      <c r="A1025" s="1">
        <v>12</v>
      </c>
      <c r="B1025" s="1">
        <v>27</v>
      </c>
      <c r="D1025" s="1">
        <v>5</v>
      </c>
      <c r="E1025" s="1" t="s">
        <v>12</v>
      </c>
      <c r="F1025" s="1">
        <v>-49.505000000000003</v>
      </c>
      <c r="G1025" s="1">
        <v>-34.091999999999999</v>
      </c>
      <c r="H1025" s="1">
        <v>2.3479999999999999</v>
      </c>
      <c r="I1025" s="1">
        <v>31.29</v>
      </c>
      <c r="J1025" s="1">
        <v>3.7349999999999999</v>
      </c>
      <c r="K1025" s="1">
        <v>5.4939999999999998</v>
      </c>
    </row>
    <row r="1026" spans="1:11" x14ac:dyDescent="0.35">
      <c r="A1026" s="1">
        <v>12</v>
      </c>
      <c r="B1026" s="1">
        <v>27</v>
      </c>
      <c r="D1026" s="1">
        <v>4</v>
      </c>
      <c r="E1026" s="1" t="s">
        <v>9</v>
      </c>
      <c r="F1026" s="1">
        <v>-37.728999999999999</v>
      </c>
      <c r="G1026" s="1">
        <v>-23.702000000000002</v>
      </c>
      <c r="H1026" s="1">
        <v>12.433999999999999</v>
      </c>
      <c r="I1026" s="1">
        <v>138.66999999999999</v>
      </c>
      <c r="J1026" s="1">
        <v>15.75</v>
      </c>
      <c r="K1026" s="1">
        <v>23.172000000000001</v>
      </c>
    </row>
    <row r="1027" spans="1:11" x14ac:dyDescent="0.35">
      <c r="A1027" s="1">
        <v>12</v>
      </c>
      <c r="B1027" s="1">
        <v>27</v>
      </c>
      <c r="D1027" s="1">
        <v>4</v>
      </c>
      <c r="E1027" s="1" t="s">
        <v>10</v>
      </c>
      <c r="F1027" s="1">
        <v>37.396000000000001</v>
      </c>
      <c r="G1027" s="1">
        <v>23.736999999999998</v>
      </c>
      <c r="H1027" s="1">
        <v>-5.9569999999999999</v>
      </c>
      <c r="I1027" s="1">
        <v>-69.988</v>
      </c>
      <c r="J1027" s="1">
        <v>-8.02</v>
      </c>
      <c r="K1027" s="1">
        <v>-11.798999999999999</v>
      </c>
    </row>
    <row r="1028" spans="1:11" x14ac:dyDescent="0.35">
      <c r="A1028" s="1">
        <v>12</v>
      </c>
      <c r="B1028" s="1">
        <v>27</v>
      </c>
      <c r="D1028" s="1">
        <v>4</v>
      </c>
      <c r="E1028" s="1" t="s">
        <v>11</v>
      </c>
      <c r="F1028" s="1">
        <v>-23.475999999999999</v>
      </c>
      <c r="G1028" s="1">
        <v>-14.824999999999999</v>
      </c>
      <c r="H1028" s="1">
        <v>5.3869999999999996</v>
      </c>
      <c r="I1028" s="1">
        <v>64.524000000000001</v>
      </c>
      <c r="J1028" s="1">
        <v>7.4279999999999999</v>
      </c>
      <c r="K1028" s="1">
        <v>10.928000000000001</v>
      </c>
    </row>
    <row r="1029" spans="1:11" x14ac:dyDescent="0.35">
      <c r="A1029" s="1">
        <v>12</v>
      </c>
      <c r="B1029" s="1">
        <v>27</v>
      </c>
      <c r="D1029" s="1">
        <v>4</v>
      </c>
      <c r="E1029" s="1" t="s">
        <v>12</v>
      </c>
      <c r="F1029" s="1">
        <v>-154.87799999999999</v>
      </c>
      <c r="G1029" s="1">
        <v>-100.625</v>
      </c>
      <c r="H1029" s="1">
        <v>7.7709999999999999</v>
      </c>
      <c r="I1029" s="1">
        <v>105.41800000000001</v>
      </c>
      <c r="J1029" s="1">
        <v>12.468999999999999</v>
      </c>
      <c r="K1029" s="1">
        <v>18.344999999999999</v>
      </c>
    </row>
    <row r="1030" spans="1:11" x14ac:dyDescent="0.35">
      <c r="A1030" s="1">
        <v>12</v>
      </c>
      <c r="B1030" s="1">
        <v>27</v>
      </c>
      <c r="D1030" s="1">
        <v>3</v>
      </c>
      <c r="E1030" s="1" t="s">
        <v>9</v>
      </c>
      <c r="F1030" s="1">
        <v>-36.58</v>
      </c>
      <c r="G1030" s="1">
        <v>-23.303999999999998</v>
      </c>
      <c r="H1030" s="1">
        <v>15.951000000000001</v>
      </c>
      <c r="I1030" s="1">
        <v>168.24</v>
      </c>
      <c r="J1030" s="1">
        <v>18.748999999999999</v>
      </c>
      <c r="K1030" s="1">
        <v>27.582999999999998</v>
      </c>
    </row>
    <row r="1031" spans="1:11" x14ac:dyDescent="0.35">
      <c r="A1031" s="1">
        <v>12</v>
      </c>
      <c r="B1031" s="1">
        <v>27</v>
      </c>
      <c r="D1031" s="1">
        <v>3</v>
      </c>
      <c r="E1031" s="1" t="s">
        <v>10</v>
      </c>
      <c r="F1031" s="1">
        <v>39.784999999999997</v>
      </c>
      <c r="G1031" s="1">
        <v>25.023</v>
      </c>
      <c r="H1031" s="1">
        <v>-10.55</v>
      </c>
      <c r="I1031" s="1">
        <v>-122.886</v>
      </c>
      <c r="J1031" s="1">
        <v>-13.945</v>
      </c>
      <c r="K1031" s="1">
        <v>-20.515999999999998</v>
      </c>
    </row>
    <row r="1032" spans="1:11" x14ac:dyDescent="0.35">
      <c r="A1032" s="1">
        <v>12</v>
      </c>
      <c r="B1032" s="1">
        <v>27</v>
      </c>
      <c r="D1032" s="1">
        <v>3</v>
      </c>
      <c r="E1032" s="1" t="s">
        <v>11</v>
      </c>
      <c r="F1032" s="1">
        <v>-23.864000000000001</v>
      </c>
      <c r="G1032" s="1">
        <v>-15.102</v>
      </c>
      <c r="H1032" s="1">
        <v>8.15</v>
      </c>
      <c r="I1032" s="1">
        <v>90.543999999999997</v>
      </c>
      <c r="J1032" s="1">
        <v>10.217000000000001</v>
      </c>
      <c r="K1032" s="1">
        <v>15.031000000000001</v>
      </c>
    </row>
    <row r="1033" spans="1:11" x14ac:dyDescent="0.35">
      <c r="A1033" s="1">
        <v>12</v>
      </c>
      <c r="B1033" s="1">
        <v>27</v>
      </c>
      <c r="D1033" s="1">
        <v>3</v>
      </c>
      <c r="E1033" s="1" t="s">
        <v>12</v>
      </c>
      <c r="F1033" s="1">
        <v>-259.36700000000002</v>
      </c>
      <c r="G1033" s="1">
        <v>-166.54599999999999</v>
      </c>
      <c r="H1033" s="1">
        <v>16.536999999999999</v>
      </c>
      <c r="I1033" s="1">
        <v>215.136</v>
      </c>
      <c r="J1033" s="1">
        <v>25.158000000000001</v>
      </c>
      <c r="K1033" s="1">
        <v>37.012999999999998</v>
      </c>
    </row>
    <row r="1034" spans="1:11" x14ac:dyDescent="0.35">
      <c r="A1034" s="1">
        <v>12</v>
      </c>
      <c r="B1034" s="1">
        <v>27</v>
      </c>
      <c r="D1034" s="1">
        <v>2</v>
      </c>
      <c r="E1034" s="1" t="s">
        <v>9</v>
      </c>
      <c r="F1034" s="1">
        <v>-30.343</v>
      </c>
      <c r="G1034" s="1">
        <v>-19.545999999999999</v>
      </c>
      <c r="H1034" s="1">
        <v>16.913</v>
      </c>
      <c r="I1034" s="1">
        <v>170.46100000000001</v>
      </c>
      <c r="J1034" s="1">
        <v>18.803000000000001</v>
      </c>
      <c r="K1034" s="1">
        <v>27.664000000000001</v>
      </c>
    </row>
    <row r="1035" spans="1:11" x14ac:dyDescent="0.35">
      <c r="A1035" s="1">
        <v>12</v>
      </c>
      <c r="B1035" s="1">
        <v>27</v>
      </c>
      <c r="D1035" s="1">
        <v>2</v>
      </c>
      <c r="E1035" s="1" t="s">
        <v>10</v>
      </c>
      <c r="F1035" s="1">
        <v>21.196000000000002</v>
      </c>
      <c r="G1035" s="1">
        <v>14.417</v>
      </c>
      <c r="H1035" s="1">
        <v>-13.182</v>
      </c>
      <c r="I1035" s="1">
        <v>-171.37899999999999</v>
      </c>
      <c r="J1035" s="1">
        <v>-19.469000000000001</v>
      </c>
      <c r="K1035" s="1">
        <v>-28.643000000000001</v>
      </c>
    </row>
    <row r="1036" spans="1:11" x14ac:dyDescent="0.35">
      <c r="A1036" s="1">
        <v>12</v>
      </c>
      <c r="B1036" s="1">
        <v>27</v>
      </c>
      <c r="D1036" s="1">
        <v>2</v>
      </c>
      <c r="E1036" s="1" t="s">
        <v>11</v>
      </c>
      <c r="F1036" s="1">
        <v>-16.106000000000002</v>
      </c>
      <c r="G1036" s="1">
        <v>-10.614000000000001</v>
      </c>
      <c r="H1036" s="1">
        <v>9.2420000000000009</v>
      </c>
      <c r="I1036" s="1">
        <v>106.53700000000001</v>
      </c>
      <c r="J1036" s="1">
        <v>11.96</v>
      </c>
      <c r="K1036" s="1">
        <v>17.596</v>
      </c>
    </row>
    <row r="1037" spans="1:11" x14ac:dyDescent="0.35">
      <c r="A1037" s="1">
        <v>12</v>
      </c>
      <c r="B1037" s="1">
        <v>27</v>
      </c>
      <c r="D1037" s="1">
        <v>2</v>
      </c>
      <c r="E1037" s="1" t="s">
        <v>12</v>
      </c>
      <c r="F1037" s="1">
        <v>-362.31299999999999</v>
      </c>
      <c r="G1037" s="1">
        <v>-231.435</v>
      </c>
      <c r="H1037" s="1">
        <v>28.459</v>
      </c>
      <c r="I1037" s="1">
        <v>351.29</v>
      </c>
      <c r="J1037" s="1">
        <v>40.71</v>
      </c>
      <c r="K1037" s="1">
        <v>59.893000000000001</v>
      </c>
    </row>
    <row r="1038" spans="1:11" x14ac:dyDescent="0.35">
      <c r="A1038" s="1">
        <v>12</v>
      </c>
      <c r="B1038" s="1">
        <v>27</v>
      </c>
      <c r="D1038" s="1">
        <v>1</v>
      </c>
      <c r="E1038" s="1" t="s">
        <v>9</v>
      </c>
      <c r="F1038" s="1">
        <v>-6.2629999999999999</v>
      </c>
      <c r="G1038" s="1">
        <v>-5.0460000000000003</v>
      </c>
      <c r="H1038" s="1">
        <v>19.111999999999998</v>
      </c>
      <c r="I1038" s="1">
        <v>126.486</v>
      </c>
      <c r="J1038" s="1">
        <v>13.464</v>
      </c>
      <c r="K1038" s="1">
        <v>19.808</v>
      </c>
    </row>
    <row r="1039" spans="1:11" x14ac:dyDescent="0.35">
      <c r="A1039" s="1">
        <v>12</v>
      </c>
      <c r="B1039" s="1">
        <v>27</v>
      </c>
      <c r="D1039" s="1">
        <v>1</v>
      </c>
      <c r="E1039" s="1" t="s">
        <v>10</v>
      </c>
      <c r="F1039" s="1">
        <v>3.512</v>
      </c>
      <c r="G1039" s="1">
        <v>2.6459999999999999</v>
      </c>
      <c r="H1039" s="1">
        <v>-46.658999999999999</v>
      </c>
      <c r="I1039" s="1">
        <v>-396.22</v>
      </c>
      <c r="J1039" s="1">
        <v>-43.738999999999997</v>
      </c>
      <c r="K1039" s="1">
        <v>-64.349000000000004</v>
      </c>
    </row>
    <row r="1040" spans="1:11" x14ac:dyDescent="0.35">
      <c r="A1040" s="1">
        <v>12</v>
      </c>
      <c r="B1040" s="1">
        <v>27</v>
      </c>
      <c r="D1040" s="1">
        <v>1</v>
      </c>
      <c r="E1040" s="1" t="s">
        <v>11</v>
      </c>
      <c r="F1040" s="1">
        <v>-2.7149999999999999</v>
      </c>
      <c r="G1040" s="1">
        <v>-2.137</v>
      </c>
      <c r="H1040" s="1">
        <v>18.222999999999999</v>
      </c>
      <c r="I1040" s="1">
        <v>145.03899999999999</v>
      </c>
      <c r="J1040" s="1">
        <v>15.89</v>
      </c>
      <c r="K1040" s="1">
        <v>23.376999999999999</v>
      </c>
    </row>
    <row r="1041" spans="1:11" x14ac:dyDescent="0.35">
      <c r="A1041" s="1">
        <v>12</v>
      </c>
      <c r="B1041" s="1">
        <v>27</v>
      </c>
      <c r="D1041" s="1">
        <v>1</v>
      </c>
      <c r="E1041" s="1" t="s">
        <v>12</v>
      </c>
      <c r="F1041" s="1">
        <v>-400.92500000000001</v>
      </c>
      <c r="G1041" s="1">
        <v>-259.06</v>
      </c>
      <c r="H1041" s="1">
        <v>42.335000000000001</v>
      </c>
      <c r="I1041" s="1">
        <v>488.83100000000002</v>
      </c>
      <c r="J1041" s="1">
        <v>56.215000000000003</v>
      </c>
      <c r="K1041" s="1">
        <v>82.703999999999994</v>
      </c>
    </row>
    <row r="1042" spans="1:11" x14ac:dyDescent="0.35">
      <c r="A1042" s="1">
        <v>12</v>
      </c>
      <c r="B1042" s="1">
        <v>20</v>
      </c>
      <c r="D1042" s="1">
        <v>5</v>
      </c>
      <c r="E1042" s="1" t="s">
        <v>9</v>
      </c>
      <c r="F1042" s="1">
        <v>20.800999999999998</v>
      </c>
      <c r="G1042" s="1">
        <v>13.430999999999999</v>
      </c>
      <c r="H1042" s="1">
        <v>9.3000000000000007</v>
      </c>
      <c r="I1042" s="1">
        <v>124.096</v>
      </c>
      <c r="J1042" s="1">
        <v>14.808999999999999</v>
      </c>
      <c r="K1042" s="1">
        <v>21.786999999999999</v>
      </c>
    </row>
    <row r="1043" spans="1:11" x14ac:dyDescent="0.35">
      <c r="A1043" s="1">
        <v>12</v>
      </c>
      <c r="B1043" s="1">
        <v>20</v>
      </c>
      <c r="D1043" s="1">
        <v>5</v>
      </c>
      <c r="E1043" s="1" t="s">
        <v>10</v>
      </c>
      <c r="F1043" s="1">
        <v>-23.088999999999999</v>
      </c>
      <c r="G1043" s="1">
        <v>-13.962</v>
      </c>
      <c r="H1043" s="1">
        <v>7.798</v>
      </c>
      <c r="I1043" s="1">
        <v>-82.991</v>
      </c>
      <c r="J1043" s="1">
        <v>-9.9030000000000005</v>
      </c>
      <c r="K1043" s="1">
        <v>-14.57</v>
      </c>
    </row>
    <row r="1044" spans="1:11" x14ac:dyDescent="0.35">
      <c r="A1044" s="1">
        <v>12</v>
      </c>
      <c r="B1044" s="1">
        <v>20</v>
      </c>
      <c r="D1044" s="1">
        <v>5</v>
      </c>
      <c r="E1044" s="1" t="s">
        <v>11</v>
      </c>
      <c r="F1044" s="1">
        <v>13.715999999999999</v>
      </c>
      <c r="G1044" s="1">
        <v>8.56</v>
      </c>
      <c r="H1044" s="1">
        <v>5.181</v>
      </c>
      <c r="I1044" s="1">
        <v>64.513000000000005</v>
      </c>
      <c r="J1044" s="1">
        <v>7.7220000000000004</v>
      </c>
      <c r="K1044" s="1">
        <v>11.362</v>
      </c>
    </row>
    <row r="1045" spans="1:11" x14ac:dyDescent="0.35">
      <c r="A1045" s="1">
        <v>12</v>
      </c>
      <c r="B1045" s="1">
        <v>20</v>
      </c>
      <c r="D1045" s="1">
        <v>5</v>
      </c>
      <c r="E1045" s="1" t="s">
        <v>12</v>
      </c>
      <c r="F1045" s="1">
        <v>-58.911999999999999</v>
      </c>
      <c r="G1045" s="1">
        <v>-41.463000000000001</v>
      </c>
      <c r="H1045" s="1">
        <v>0</v>
      </c>
      <c r="I1045" s="1">
        <v>0</v>
      </c>
      <c r="J1045" s="1">
        <v>0</v>
      </c>
      <c r="K1045" s="1">
        <v>0</v>
      </c>
    </row>
    <row r="1046" spans="1:11" x14ac:dyDescent="0.35">
      <c r="A1046" s="1">
        <v>12</v>
      </c>
      <c r="B1046" s="1">
        <v>20</v>
      </c>
      <c r="D1046" s="1">
        <v>4</v>
      </c>
      <c r="E1046" s="1" t="s">
        <v>9</v>
      </c>
      <c r="F1046" s="1">
        <v>24.433</v>
      </c>
      <c r="G1046" s="1">
        <v>13.919</v>
      </c>
      <c r="H1046" s="1">
        <v>18.433</v>
      </c>
      <c r="I1046" s="1">
        <v>217.542</v>
      </c>
      <c r="J1046" s="1">
        <v>24.971</v>
      </c>
      <c r="K1046" s="1">
        <v>36.737000000000002</v>
      </c>
    </row>
    <row r="1047" spans="1:11" x14ac:dyDescent="0.35">
      <c r="A1047" s="1">
        <v>12</v>
      </c>
      <c r="B1047" s="1">
        <v>20</v>
      </c>
      <c r="D1047" s="1">
        <v>4</v>
      </c>
      <c r="E1047" s="1" t="s">
        <v>10</v>
      </c>
      <c r="F1047" s="1">
        <v>-22.545999999999999</v>
      </c>
      <c r="G1047" s="1">
        <v>-13.018000000000001</v>
      </c>
      <c r="H1047" s="1">
        <v>-12.718</v>
      </c>
      <c r="I1047" s="1">
        <v>-161.59899999999999</v>
      </c>
      <c r="J1047" s="1">
        <v>-18.805</v>
      </c>
      <c r="K1047" s="1">
        <v>-27.666</v>
      </c>
    </row>
    <row r="1048" spans="1:11" x14ac:dyDescent="0.35">
      <c r="A1048" s="1">
        <v>12</v>
      </c>
      <c r="B1048" s="1">
        <v>20</v>
      </c>
      <c r="D1048" s="1">
        <v>4</v>
      </c>
      <c r="E1048" s="1" t="s">
        <v>11</v>
      </c>
      <c r="F1048" s="1">
        <v>14.680999999999999</v>
      </c>
      <c r="G1048" s="1">
        <v>8.4179999999999993</v>
      </c>
      <c r="H1048" s="1">
        <v>9.6240000000000006</v>
      </c>
      <c r="I1048" s="1">
        <v>118.277</v>
      </c>
      <c r="J1048" s="1">
        <v>13.68</v>
      </c>
      <c r="K1048" s="1">
        <v>20.126000000000001</v>
      </c>
    </row>
    <row r="1049" spans="1:11" x14ac:dyDescent="0.35">
      <c r="A1049" s="1">
        <v>12</v>
      </c>
      <c r="B1049" s="1">
        <v>20</v>
      </c>
      <c r="D1049" s="1">
        <v>4</v>
      </c>
      <c r="E1049" s="1" t="s">
        <v>12</v>
      </c>
      <c r="F1049" s="1">
        <v>-181.28100000000001</v>
      </c>
      <c r="G1049" s="1">
        <v>-121.065</v>
      </c>
      <c r="H1049" s="1">
        <v>0</v>
      </c>
      <c r="I1049" s="1">
        <v>0</v>
      </c>
      <c r="J1049" s="1">
        <v>0</v>
      </c>
      <c r="K1049" s="1">
        <v>0</v>
      </c>
    </row>
    <row r="1050" spans="1:11" x14ac:dyDescent="0.35">
      <c r="A1050" s="1">
        <v>12</v>
      </c>
      <c r="B1050" s="1">
        <v>20</v>
      </c>
      <c r="D1050" s="1">
        <v>3</v>
      </c>
      <c r="E1050" s="1" t="s">
        <v>9</v>
      </c>
      <c r="F1050" s="1">
        <v>24.869</v>
      </c>
      <c r="G1050" s="1">
        <v>14.535</v>
      </c>
      <c r="H1050" s="1">
        <v>25.530999999999999</v>
      </c>
      <c r="I1050" s="1">
        <v>281.27100000000002</v>
      </c>
      <c r="J1050" s="1">
        <v>31.709</v>
      </c>
      <c r="K1050" s="1">
        <v>46.651000000000003</v>
      </c>
    </row>
    <row r="1051" spans="1:11" x14ac:dyDescent="0.35">
      <c r="A1051" s="1">
        <v>12</v>
      </c>
      <c r="B1051" s="1">
        <v>20</v>
      </c>
      <c r="D1051" s="1">
        <v>3</v>
      </c>
      <c r="E1051" s="1" t="s">
        <v>10</v>
      </c>
      <c r="F1051" s="1">
        <v>-25.390999999999998</v>
      </c>
      <c r="G1051" s="1">
        <v>-14.766</v>
      </c>
      <c r="H1051" s="1">
        <v>-20.582999999999998</v>
      </c>
      <c r="I1051" s="1">
        <v>-241.37299999999999</v>
      </c>
      <c r="J1051" s="1">
        <v>-27.515999999999998</v>
      </c>
      <c r="K1051" s="1">
        <v>-40.481999999999999</v>
      </c>
    </row>
    <row r="1052" spans="1:11" x14ac:dyDescent="0.35">
      <c r="A1052" s="1">
        <v>12</v>
      </c>
      <c r="B1052" s="1">
        <v>20</v>
      </c>
      <c r="D1052" s="1">
        <v>3</v>
      </c>
      <c r="E1052" s="1" t="s">
        <v>11</v>
      </c>
      <c r="F1052" s="1">
        <v>15.706</v>
      </c>
      <c r="G1052" s="1">
        <v>9.157</v>
      </c>
      <c r="H1052" s="1">
        <v>14.359</v>
      </c>
      <c r="I1052" s="1">
        <v>163.16399999999999</v>
      </c>
      <c r="J1052" s="1">
        <v>18.507999999999999</v>
      </c>
      <c r="K1052" s="1">
        <v>27.228999999999999</v>
      </c>
    </row>
    <row r="1053" spans="1:11" x14ac:dyDescent="0.35">
      <c r="A1053" s="1">
        <v>12</v>
      </c>
      <c r="B1053" s="1">
        <v>20</v>
      </c>
      <c r="D1053" s="1">
        <v>3</v>
      </c>
      <c r="E1053" s="1" t="s">
        <v>12</v>
      </c>
      <c r="F1053" s="1">
        <v>-305.81200000000001</v>
      </c>
      <c r="G1053" s="1">
        <v>-202.196</v>
      </c>
      <c r="H1053" s="1">
        <v>0</v>
      </c>
      <c r="I1053" s="1">
        <v>0</v>
      </c>
      <c r="J1053" s="1">
        <v>0</v>
      </c>
      <c r="K1053" s="1">
        <v>0</v>
      </c>
    </row>
    <row r="1054" spans="1:11" x14ac:dyDescent="0.35">
      <c r="A1054" s="1">
        <v>12</v>
      </c>
      <c r="B1054" s="1">
        <v>20</v>
      </c>
      <c r="D1054" s="1">
        <v>2</v>
      </c>
      <c r="E1054" s="1" t="s">
        <v>9</v>
      </c>
      <c r="F1054" s="1">
        <v>18.518999999999998</v>
      </c>
      <c r="G1054" s="1">
        <v>10.811999999999999</v>
      </c>
      <c r="H1054" s="1">
        <v>30</v>
      </c>
      <c r="I1054" s="1">
        <v>309.54700000000003</v>
      </c>
      <c r="J1054" s="1">
        <v>34.509</v>
      </c>
      <c r="K1054" s="1">
        <v>50.77</v>
      </c>
    </row>
    <row r="1055" spans="1:11" x14ac:dyDescent="0.35">
      <c r="A1055" s="1">
        <v>12</v>
      </c>
      <c r="B1055" s="1">
        <v>20</v>
      </c>
      <c r="D1055" s="1">
        <v>2</v>
      </c>
      <c r="E1055" s="1" t="s">
        <v>10</v>
      </c>
      <c r="F1055" s="1">
        <v>-7.6230000000000002</v>
      </c>
      <c r="G1055" s="1">
        <v>-4.5590000000000002</v>
      </c>
      <c r="H1055" s="1">
        <v>-28.353000000000002</v>
      </c>
      <c r="I1055" s="1">
        <v>-324.97500000000002</v>
      </c>
      <c r="J1055" s="1">
        <v>-36.698</v>
      </c>
      <c r="K1055" s="1">
        <v>-53.99</v>
      </c>
    </row>
    <row r="1056" spans="1:11" x14ac:dyDescent="0.35">
      <c r="A1056" s="1">
        <v>12</v>
      </c>
      <c r="B1056" s="1">
        <v>20</v>
      </c>
      <c r="D1056" s="1">
        <v>2</v>
      </c>
      <c r="E1056" s="1" t="s">
        <v>11</v>
      </c>
      <c r="F1056" s="1">
        <v>8.17</v>
      </c>
      <c r="G1056" s="1">
        <v>4.8029999999999999</v>
      </c>
      <c r="H1056" s="1">
        <v>18.190000000000001</v>
      </c>
      <c r="I1056" s="1">
        <v>198.19</v>
      </c>
      <c r="J1056" s="1">
        <v>22.251999999999999</v>
      </c>
      <c r="K1056" s="1">
        <v>32.738</v>
      </c>
    </row>
    <row r="1057" spans="1:11" x14ac:dyDescent="0.35">
      <c r="A1057" s="1">
        <v>12</v>
      </c>
      <c r="B1057" s="1">
        <v>20</v>
      </c>
      <c r="D1057" s="1">
        <v>2</v>
      </c>
      <c r="E1057" s="1" t="s">
        <v>12</v>
      </c>
      <c r="F1057" s="1">
        <v>-434.49400000000003</v>
      </c>
      <c r="G1057" s="1">
        <v>-285.99400000000003</v>
      </c>
      <c r="H1057" s="1">
        <v>0</v>
      </c>
      <c r="I1057" s="1">
        <v>0</v>
      </c>
      <c r="J1057" s="1">
        <v>0</v>
      </c>
      <c r="K1057" s="1">
        <v>0</v>
      </c>
    </row>
    <row r="1058" spans="1:11" x14ac:dyDescent="0.35">
      <c r="A1058" s="1">
        <v>12</v>
      </c>
      <c r="B1058" s="1">
        <v>20</v>
      </c>
      <c r="D1058" s="1">
        <v>1</v>
      </c>
      <c r="E1058" s="1" t="s">
        <v>9</v>
      </c>
      <c r="F1058" s="1">
        <v>-1.0620000000000001</v>
      </c>
      <c r="G1058" s="1">
        <v>-0.54600000000000004</v>
      </c>
      <c r="H1058" s="1">
        <v>29.649000000000001</v>
      </c>
      <c r="I1058" s="1">
        <v>225.87299999999999</v>
      </c>
      <c r="J1058" s="1">
        <v>24.576000000000001</v>
      </c>
      <c r="K1058" s="1">
        <v>36.158000000000001</v>
      </c>
    </row>
    <row r="1059" spans="1:11" x14ac:dyDescent="0.35">
      <c r="A1059" s="1">
        <v>12</v>
      </c>
      <c r="B1059" s="1">
        <v>20</v>
      </c>
      <c r="D1059" s="1">
        <v>1</v>
      </c>
      <c r="E1059" s="1" t="s">
        <v>10</v>
      </c>
      <c r="F1059" s="1">
        <v>0.91100000000000003</v>
      </c>
      <c r="G1059" s="1">
        <v>0.39500000000000002</v>
      </c>
      <c r="H1059" s="1">
        <v>-52.005000000000003</v>
      </c>
      <c r="I1059" s="1">
        <v>-446.16699999999997</v>
      </c>
      <c r="J1059" s="1">
        <v>-49.295000000000002</v>
      </c>
      <c r="K1059" s="1">
        <v>-72.524000000000001</v>
      </c>
    </row>
    <row r="1060" spans="1:11" x14ac:dyDescent="0.35">
      <c r="A1060" s="1">
        <v>12</v>
      </c>
      <c r="B1060" s="1">
        <v>20</v>
      </c>
      <c r="D1060" s="1">
        <v>1</v>
      </c>
      <c r="E1060" s="1" t="s">
        <v>11</v>
      </c>
      <c r="F1060" s="1">
        <v>-0.54800000000000004</v>
      </c>
      <c r="G1060" s="1">
        <v>-0.26100000000000001</v>
      </c>
      <c r="H1060" s="1">
        <v>22.664000000000001</v>
      </c>
      <c r="I1060" s="1">
        <v>186.625</v>
      </c>
      <c r="J1060" s="1">
        <v>20.52</v>
      </c>
      <c r="K1060" s="1">
        <v>30.189</v>
      </c>
    </row>
    <row r="1061" spans="1:11" x14ac:dyDescent="0.35">
      <c r="A1061" s="1">
        <v>12</v>
      </c>
      <c r="B1061" s="1">
        <v>20</v>
      </c>
      <c r="D1061" s="1">
        <v>1</v>
      </c>
      <c r="E1061" s="1" t="s">
        <v>12</v>
      </c>
      <c r="F1061" s="1">
        <v>-504.22800000000001</v>
      </c>
      <c r="G1061" s="1">
        <v>-336.44900000000001</v>
      </c>
      <c r="H1061" s="1">
        <v>0</v>
      </c>
      <c r="I1061" s="1">
        <v>0</v>
      </c>
      <c r="J1061" s="1">
        <v>0</v>
      </c>
      <c r="K1061" s="1">
        <v>0</v>
      </c>
    </row>
    <row r="1062" spans="1:11" x14ac:dyDescent="0.35">
      <c r="A1062" s="1">
        <v>12</v>
      </c>
      <c r="B1062" s="1">
        <v>13</v>
      </c>
      <c r="D1062" s="1">
        <v>5</v>
      </c>
      <c r="E1062" s="1" t="s">
        <v>9</v>
      </c>
      <c r="F1062" s="1">
        <v>27.648</v>
      </c>
      <c r="G1062" s="1">
        <v>18.788</v>
      </c>
      <c r="H1062" s="1">
        <v>4.9749999999999996</v>
      </c>
      <c r="I1062" s="1">
        <v>66.239999999999995</v>
      </c>
      <c r="J1062" s="1">
        <v>7.907</v>
      </c>
      <c r="K1062" s="1">
        <v>11.634</v>
      </c>
    </row>
    <row r="1063" spans="1:11" x14ac:dyDescent="0.35">
      <c r="A1063" s="1">
        <v>12</v>
      </c>
      <c r="B1063" s="1">
        <v>13</v>
      </c>
      <c r="D1063" s="1">
        <v>5</v>
      </c>
      <c r="E1063" s="1" t="s">
        <v>10</v>
      </c>
      <c r="F1063" s="1">
        <v>-24.27</v>
      </c>
      <c r="G1063" s="1">
        <v>-16.710999999999999</v>
      </c>
      <c r="H1063" s="1">
        <v>5.2169999999999996</v>
      </c>
      <c r="I1063" s="1">
        <v>-26.27</v>
      </c>
      <c r="J1063" s="1">
        <v>-2.6240000000000001</v>
      </c>
      <c r="K1063" s="1">
        <v>-3.8610000000000002</v>
      </c>
    </row>
    <row r="1064" spans="1:11" x14ac:dyDescent="0.35">
      <c r="A1064" s="1">
        <v>12</v>
      </c>
      <c r="B1064" s="1">
        <v>13</v>
      </c>
      <c r="D1064" s="1">
        <v>5</v>
      </c>
      <c r="E1064" s="1" t="s">
        <v>11</v>
      </c>
      <c r="F1064" s="1">
        <v>16.224</v>
      </c>
      <c r="G1064" s="1">
        <v>11.093</v>
      </c>
      <c r="H1064" s="1">
        <v>-2.7360000000000002</v>
      </c>
      <c r="I1064" s="1">
        <v>27.62</v>
      </c>
      <c r="J1064" s="1">
        <v>3.2909999999999999</v>
      </c>
      <c r="K1064" s="1">
        <v>4.8419999999999996</v>
      </c>
    </row>
    <row r="1065" spans="1:11" x14ac:dyDescent="0.35">
      <c r="A1065" s="1">
        <v>12</v>
      </c>
      <c r="B1065" s="1">
        <v>13</v>
      </c>
      <c r="D1065" s="1">
        <v>5</v>
      </c>
      <c r="E1065" s="1" t="s">
        <v>12</v>
      </c>
      <c r="F1065" s="1">
        <v>-28.605</v>
      </c>
      <c r="G1065" s="1">
        <v>-19.893000000000001</v>
      </c>
      <c r="H1065" s="1">
        <v>-2.3479999999999999</v>
      </c>
      <c r="I1065" s="1">
        <v>-31.29</v>
      </c>
      <c r="J1065" s="1">
        <v>-3.7349999999999999</v>
      </c>
      <c r="K1065" s="1">
        <v>-5.4939999999999998</v>
      </c>
    </row>
    <row r="1066" spans="1:11" x14ac:dyDescent="0.35">
      <c r="A1066" s="1">
        <v>12</v>
      </c>
      <c r="B1066" s="1">
        <v>13</v>
      </c>
      <c r="D1066" s="1">
        <v>4</v>
      </c>
      <c r="E1066" s="1" t="s">
        <v>9</v>
      </c>
      <c r="F1066" s="1">
        <v>21.53</v>
      </c>
      <c r="G1066" s="1">
        <v>14.805</v>
      </c>
      <c r="H1066" s="1">
        <v>12.433999999999999</v>
      </c>
      <c r="I1066" s="1">
        <v>138.66999999999999</v>
      </c>
      <c r="J1066" s="1">
        <v>15.75</v>
      </c>
      <c r="K1066" s="1">
        <v>23.172000000000001</v>
      </c>
    </row>
    <row r="1067" spans="1:11" x14ac:dyDescent="0.35">
      <c r="A1067" s="1">
        <v>12</v>
      </c>
      <c r="B1067" s="1">
        <v>13</v>
      </c>
      <c r="D1067" s="1">
        <v>4</v>
      </c>
      <c r="E1067" s="1" t="s">
        <v>10</v>
      </c>
      <c r="F1067" s="1">
        <v>-21.225000000000001</v>
      </c>
      <c r="G1067" s="1">
        <v>-14.648999999999999</v>
      </c>
      <c r="H1067" s="1">
        <v>-5.9569999999999999</v>
      </c>
      <c r="I1067" s="1">
        <v>-69.988</v>
      </c>
      <c r="J1067" s="1">
        <v>-8.02</v>
      </c>
      <c r="K1067" s="1">
        <v>-11.798999999999999</v>
      </c>
    </row>
    <row r="1068" spans="1:11" x14ac:dyDescent="0.35">
      <c r="A1068" s="1">
        <v>12</v>
      </c>
      <c r="B1068" s="1">
        <v>13</v>
      </c>
      <c r="D1068" s="1">
        <v>4</v>
      </c>
      <c r="E1068" s="1" t="s">
        <v>11</v>
      </c>
      <c r="F1068" s="1">
        <v>13.361000000000001</v>
      </c>
      <c r="G1068" s="1">
        <v>9.2040000000000006</v>
      </c>
      <c r="H1068" s="1">
        <v>5.3869999999999996</v>
      </c>
      <c r="I1068" s="1">
        <v>64.524000000000001</v>
      </c>
      <c r="J1068" s="1">
        <v>7.4279999999999999</v>
      </c>
      <c r="K1068" s="1">
        <v>10.928000000000001</v>
      </c>
    </row>
    <row r="1069" spans="1:11" x14ac:dyDescent="0.35">
      <c r="A1069" s="1">
        <v>12</v>
      </c>
      <c r="B1069" s="1">
        <v>13</v>
      </c>
      <c r="D1069" s="1">
        <v>4</v>
      </c>
      <c r="E1069" s="1" t="s">
        <v>12</v>
      </c>
      <c r="F1069" s="1">
        <v>-75.768000000000001</v>
      </c>
      <c r="G1069" s="1">
        <v>-53.173999999999999</v>
      </c>
      <c r="H1069" s="1">
        <v>-7.7709999999999999</v>
      </c>
      <c r="I1069" s="1">
        <v>-105.41800000000001</v>
      </c>
      <c r="J1069" s="1">
        <v>-12.468999999999999</v>
      </c>
      <c r="K1069" s="1">
        <v>-18.344999999999999</v>
      </c>
    </row>
    <row r="1070" spans="1:11" x14ac:dyDescent="0.35">
      <c r="A1070" s="1">
        <v>12</v>
      </c>
      <c r="B1070" s="1">
        <v>13</v>
      </c>
      <c r="D1070" s="1">
        <v>3</v>
      </c>
      <c r="E1070" s="1" t="s">
        <v>9</v>
      </c>
      <c r="F1070" s="1">
        <v>21.664000000000001</v>
      </c>
      <c r="G1070" s="1">
        <v>14.851000000000001</v>
      </c>
      <c r="H1070" s="1">
        <v>15.951000000000001</v>
      </c>
      <c r="I1070" s="1">
        <v>168.24</v>
      </c>
      <c r="J1070" s="1">
        <v>18.748999999999999</v>
      </c>
      <c r="K1070" s="1">
        <v>27.582999999999998</v>
      </c>
    </row>
    <row r="1071" spans="1:11" x14ac:dyDescent="0.35">
      <c r="A1071" s="1">
        <v>12</v>
      </c>
      <c r="B1071" s="1">
        <v>13</v>
      </c>
      <c r="D1071" s="1">
        <v>3</v>
      </c>
      <c r="E1071" s="1" t="s">
        <v>10</v>
      </c>
      <c r="F1071" s="1">
        <v>-18.72</v>
      </c>
      <c r="G1071" s="1">
        <v>-13.023</v>
      </c>
      <c r="H1071" s="1">
        <v>-10.55</v>
      </c>
      <c r="I1071" s="1">
        <v>-122.886</v>
      </c>
      <c r="J1071" s="1">
        <v>-13.945</v>
      </c>
      <c r="K1071" s="1">
        <v>-20.515999999999998</v>
      </c>
    </row>
    <row r="1072" spans="1:11" x14ac:dyDescent="0.35">
      <c r="A1072" s="1">
        <v>12</v>
      </c>
      <c r="B1072" s="1">
        <v>13</v>
      </c>
      <c r="D1072" s="1">
        <v>3</v>
      </c>
      <c r="E1072" s="1" t="s">
        <v>11</v>
      </c>
      <c r="F1072" s="1">
        <v>12.62</v>
      </c>
      <c r="G1072" s="1">
        <v>8.7100000000000009</v>
      </c>
      <c r="H1072" s="1">
        <v>8.15</v>
      </c>
      <c r="I1072" s="1">
        <v>90.543999999999997</v>
      </c>
      <c r="J1072" s="1">
        <v>10.217000000000001</v>
      </c>
      <c r="K1072" s="1">
        <v>15.031000000000001</v>
      </c>
    </row>
    <row r="1073" spans="1:11" x14ac:dyDescent="0.35">
      <c r="A1073" s="1">
        <v>12</v>
      </c>
      <c r="B1073" s="1">
        <v>13</v>
      </c>
      <c r="D1073" s="1">
        <v>3</v>
      </c>
      <c r="E1073" s="1" t="s">
        <v>12</v>
      </c>
      <c r="F1073" s="1">
        <v>-121.65300000000001</v>
      </c>
      <c r="G1073" s="1">
        <v>-85.537999999999997</v>
      </c>
      <c r="H1073" s="1">
        <v>-16.536999999999999</v>
      </c>
      <c r="I1073" s="1">
        <v>-215.136</v>
      </c>
      <c r="J1073" s="1">
        <v>-25.158000000000001</v>
      </c>
      <c r="K1073" s="1">
        <v>-37.012999999999998</v>
      </c>
    </row>
    <row r="1074" spans="1:11" x14ac:dyDescent="0.35">
      <c r="A1074" s="1">
        <v>12</v>
      </c>
      <c r="B1074" s="1">
        <v>13</v>
      </c>
      <c r="D1074" s="1">
        <v>2</v>
      </c>
      <c r="E1074" s="1" t="s">
        <v>9</v>
      </c>
      <c r="F1074" s="1">
        <v>19.46</v>
      </c>
      <c r="G1074" s="1">
        <v>13.502000000000001</v>
      </c>
      <c r="H1074" s="1">
        <v>16.913</v>
      </c>
      <c r="I1074" s="1">
        <v>170.46100000000001</v>
      </c>
      <c r="J1074" s="1">
        <v>18.803000000000001</v>
      </c>
      <c r="K1074" s="1">
        <v>27.664000000000001</v>
      </c>
    </row>
    <row r="1075" spans="1:11" x14ac:dyDescent="0.35">
      <c r="A1075" s="1">
        <v>12</v>
      </c>
      <c r="B1075" s="1">
        <v>13</v>
      </c>
      <c r="D1075" s="1">
        <v>2</v>
      </c>
      <c r="E1075" s="1" t="s">
        <v>10</v>
      </c>
      <c r="F1075" s="1">
        <v>-19.643000000000001</v>
      </c>
      <c r="G1075" s="1">
        <v>-13.743</v>
      </c>
      <c r="H1075" s="1">
        <v>-13.182</v>
      </c>
      <c r="I1075" s="1">
        <v>-171.37899999999999</v>
      </c>
      <c r="J1075" s="1">
        <v>-19.469000000000001</v>
      </c>
      <c r="K1075" s="1">
        <v>-28.643000000000001</v>
      </c>
    </row>
    <row r="1076" spans="1:11" x14ac:dyDescent="0.35">
      <c r="A1076" s="1">
        <v>12</v>
      </c>
      <c r="B1076" s="1">
        <v>13</v>
      </c>
      <c r="D1076" s="1">
        <v>2</v>
      </c>
      <c r="E1076" s="1" t="s">
        <v>11</v>
      </c>
      <c r="F1076" s="1">
        <v>12.218999999999999</v>
      </c>
      <c r="G1076" s="1">
        <v>8.5139999999999993</v>
      </c>
      <c r="H1076" s="1">
        <v>9.2420000000000009</v>
      </c>
      <c r="I1076" s="1">
        <v>106.53700000000001</v>
      </c>
      <c r="J1076" s="1">
        <v>11.96</v>
      </c>
      <c r="K1076" s="1">
        <v>17.596</v>
      </c>
    </row>
    <row r="1077" spans="1:11" x14ac:dyDescent="0.35">
      <c r="A1077" s="1">
        <v>12</v>
      </c>
      <c r="B1077" s="1">
        <v>13</v>
      </c>
      <c r="D1077" s="1">
        <v>2</v>
      </c>
      <c r="E1077" s="1" t="s">
        <v>12</v>
      </c>
      <c r="F1077" s="1">
        <v>-164.93</v>
      </c>
      <c r="G1077" s="1">
        <v>-116.267</v>
      </c>
      <c r="H1077" s="1">
        <v>-28.459</v>
      </c>
      <c r="I1077" s="1">
        <v>-351.29</v>
      </c>
      <c r="J1077" s="1">
        <v>-40.71</v>
      </c>
      <c r="K1077" s="1">
        <v>-59.893000000000001</v>
      </c>
    </row>
    <row r="1078" spans="1:11" x14ac:dyDescent="0.35">
      <c r="A1078" s="1">
        <v>12</v>
      </c>
      <c r="B1078" s="1">
        <v>13</v>
      </c>
      <c r="D1078" s="1">
        <v>1</v>
      </c>
      <c r="E1078" s="1" t="s">
        <v>9</v>
      </c>
      <c r="F1078" s="1">
        <v>12.625999999999999</v>
      </c>
      <c r="G1078" s="1">
        <v>8.7439999999999998</v>
      </c>
      <c r="H1078" s="1">
        <v>19.111999999999998</v>
      </c>
      <c r="I1078" s="1">
        <v>126.486</v>
      </c>
      <c r="J1078" s="1">
        <v>13.464</v>
      </c>
      <c r="K1078" s="1">
        <v>19.808</v>
      </c>
    </row>
    <row r="1079" spans="1:11" x14ac:dyDescent="0.35">
      <c r="A1079" s="1">
        <v>12</v>
      </c>
      <c r="B1079" s="1">
        <v>13</v>
      </c>
      <c r="D1079" s="1">
        <v>1</v>
      </c>
      <c r="E1079" s="1" t="s">
        <v>10</v>
      </c>
      <c r="F1079" s="1">
        <v>-5.9329999999999998</v>
      </c>
      <c r="G1079" s="1">
        <v>-4.25</v>
      </c>
      <c r="H1079" s="1">
        <v>-46.658999999999999</v>
      </c>
      <c r="I1079" s="1">
        <v>-396.22</v>
      </c>
      <c r="J1079" s="1">
        <v>-43.738999999999997</v>
      </c>
      <c r="K1079" s="1">
        <v>-64.349000000000004</v>
      </c>
    </row>
    <row r="1080" spans="1:11" x14ac:dyDescent="0.35">
      <c r="A1080" s="1">
        <v>12</v>
      </c>
      <c r="B1080" s="1">
        <v>13</v>
      </c>
      <c r="D1080" s="1">
        <v>1</v>
      </c>
      <c r="E1080" s="1" t="s">
        <v>11</v>
      </c>
      <c r="F1080" s="1">
        <v>5.1550000000000002</v>
      </c>
      <c r="G1080" s="1">
        <v>3.609</v>
      </c>
      <c r="H1080" s="1">
        <v>18.222999999999999</v>
      </c>
      <c r="I1080" s="1">
        <v>145.03899999999999</v>
      </c>
      <c r="J1080" s="1">
        <v>15.89</v>
      </c>
      <c r="K1080" s="1">
        <v>23.376999999999999</v>
      </c>
    </row>
    <row r="1081" spans="1:11" x14ac:dyDescent="0.35">
      <c r="A1081" s="1">
        <v>12</v>
      </c>
      <c r="B1081" s="1">
        <v>13</v>
      </c>
      <c r="D1081" s="1">
        <v>1</v>
      </c>
      <c r="E1081" s="1" t="s">
        <v>12</v>
      </c>
      <c r="F1081" s="1">
        <v>-206.316</v>
      </c>
      <c r="G1081" s="1">
        <v>-145.608</v>
      </c>
      <c r="H1081" s="1">
        <v>-42.335000000000001</v>
      </c>
      <c r="I1081" s="1">
        <v>-488.83100000000002</v>
      </c>
      <c r="J1081" s="1">
        <v>-56.215000000000003</v>
      </c>
      <c r="K1081" s="1">
        <v>-82.703999999999994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7"/>
  <sheetViews>
    <sheetView topLeftCell="A63" zoomScaleNormal="100" workbookViewId="0">
      <selection activeCell="C2" sqref="C2"/>
    </sheetView>
  </sheetViews>
  <sheetFormatPr defaultRowHeight="12.75" x14ac:dyDescent="0.35"/>
  <sheetData>
    <row r="1" spans="1:30" x14ac:dyDescent="0.35">
      <c r="K1" s="6" t="s">
        <v>14</v>
      </c>
      <c r="L1" s="37" t="s">
        <v>15</v>
      </c>
      <c r="N1" s="7" t="s">
        <v>16</v>
      </c>
      <c r="O1" s="4">
        <f>MID(L1,2,2)*0.85/1.5</f>
        <v>14.166666666666666</v>
      </c>
      <c r="P1" s="5" t="s">
        <v>17</v>
      </c>
      <c r="R1" s="61" t="s">
        <v>89</v>
      </c>
      <c r="S1" s="57">
        <f>S2-1</f>
        <v>541</v>
      </c>
      <c r="U1" t="s">
        <v>93</v>
      </c>
      <c r="W1" s="37">
        <v>0</v>
      </c>
      <c r="X1" t="s">
        <v>94</v>
      </c>
    </row>
    <row r="2" spans="1:30" x14ac:dyDescent="0.35">
      <c r="A2" t="s">
        <v>84</v>
      </c>
      <c r="C2" s="36">
        <v>20</v>
      </c>
      <c r="F2" t="s">
        <v>87</v>
      </c>
      <c r="H2" s="36">
        <v>5</v>
      </c>
      <c r="K2" s="6" t="s">
        <v>18</v>
      </c>
      <c r="L2" s="37" t="s">
        <v>19</v>
      </c>
      <c r="N2" s="7" t="s">
        <v>20</v>
      </c>
      <c r="O2" s="4">
        <f>MID(L2,2,3)/1.15</f>
        <v>391.304347826087</v>
      </c>
      <c r="P2" s="5" t="s">
        <v>17</v>
      </c>
      <c r="R2" s="61" t="s">
        <v>88</v>
      </c>
      <c r="S2" s="57">
        <f>MATCH(H2+1,Pilastri!A:A,0)</f>
        <v>542</v>
      </c>
      <c r="U2" t="s">
        <v>95</v>
      </c>
    </row>
    <row r="3" spans="1:30" x14ac:dyDescent="0.35">
      <c r="F3" t="s">
        <v>97</v>
      </c>
      <c r="H3" s="1">
        <f>MAX(Pilastri!D:D)</f>
        <v>5</v>
      </c>
      <c r="I3" s="42" t="str">
        <f>IF(H3&gt;7,"Attenzione: il foglio è fatto per max 7 piani","")</f>
        <v/>
      </c>
      <c r="K3" s="9" t="s">
        <v>109</v>
      </c>
      <c r="L3" s="36">
        <v>4</v>
      </c>
      <c r="M3" t="s">
        <v>23</v>
      </c>
      <c r="S3" s="1"/>
    </row>
    <row r="5" spans="1:30" x14ac:dyDescent="0.35">
      <c r="C5" s="13" t="s">
        <v>30</v>
      </c>
      <c r="D5" s="1" t="s">
        <v>118</v>
      </c>
      <c r="E5" s="13" t="s">
        <v>44</v>
      </c>
      <c r="F5" s="13" t="s">
        <v>45</v>
      </c>
      <c r="G5" s="13" t="s">
        <v>46</v>
      </c>
      <c r="H5" s="13" t="s">
        <v>47</v>
      </c>
      <c r="I5" s="13" t="s">
        <v>48</v>
      </c>
      <c r="J5" s="13" t="s">
        <v>49</v>
      </c>
      <c r="M5" s="13" t="s">
        <v>30</v>
      </c>
      <c r="N5" s="1" t="s">
        <v>119</v>
      </c>
      <c r="O5" s="13" t="s">
        <v>44</v>
      </c>
      <c r="P5" s="13" t="s">
        <v>45</v>
      </c>
      <c r="Q5" s="13" t="s">
        <v>46</v>
      </c>
      <c r="R5" s="13" t="s">
        <v>47</v>
      </c>
      <c r="S5" s="13" t="s">
        <v>48</v>
      </c>
      <c r="T5" s="13" t="s">
        <v>49</v>
      </c>
    </row>
    <row r="6" spans="1:30" x14ac:dyDescent="0.35">
      <c r="A6" s="55">
        <f ca="1">INDEX(Pilastri!$A$1:$K$10000,$B6,2)</f>
        <v>20</v>
      </c>
      <c r="B6" s="55">
        <f ca="1">MATCH(C2,INDIRECT("Pilastri!B1:B"&amp;TRIM(S1)),0)</f>
        <v>262</v>
      </c>
      <c r="C6" s="21">
        <f ca="1">INDEX(Pilastri!$A$1:$K$10000,$B6,4)</f>
        <v>5</v>
      </c>
      <c r="D6" s="21" t="str">
        <f ca="1">INDEX(Pilastri!$A$1:$K$10000,$B6,5)</f>
        <v>Msup</v>
      </c>
      <c r="E6" s="22">
        <f ca="1">INDEX(Pilastri!$A$1:$K$10000,$B6,6)</f>
        <v>42.366</v>
      </c>
      <c r="F6" s="22">
        <f ca="1">INDEX(Pilastri!$A$1:$K$10000,$B6,7)</f>
        <v>25.096</v>
      </c>
      <c r="G6" s="22">
        <f ca="1">INDEX(Pilastri!$A$1:$K$10000,$B6,8)</f>
        <v>26.15</v>
      </c>
      <c r="H6" s="22">
        <f ca="1">INDEX(Pilastri!$A$1:$K$10000,$B6,9)</f>
        <v>0.43</v>
      </c>
      <c r="I6" s="22">
        <f ca="1">INDEX(Pilastri!$A$1:$K$10000,$B6,10)</f>
        <v>0.28699999999999998</v>
      </c>
      <c r="J6" s="22">
        <f ca="1">INDEX(Pilastri!$A$1:$K$10000,$B6,11)</f>
        <v>0.42299999999999999</v>
      </c>
      <c r="K6" s="55">
        <f ca="1">INDEX(Pilastri!$A$1:$K$10000,$L6,2)</f>
        <v>20</v>
      </c>
      <c r="L6" s="55">
        <f ca="1">MATCH(C2,INDIRECT("Pilastri!B"&amp;TRIM(S2)&amp;":B10000"),0)+S1</f>
        <v>1042</v>
      </c>
      <c r="M6" s="21">
        <f ca="1">INDEX(Pilastri!$A$1:$K$10000,$L6,4)</f>
        <v>5</v>
      </c>
      <c r="N6" s="21" t="str">
        <f ca="1">INDEX(Pilastri!$A$1:$K$10000,$L6,5)</f>
        <v>Msup</v>
      </c>
      <c r="O6" s="22">
        <f ca="1">INDEX(Pilastri!$A$1:$K$10000,$L6,6)</f>
        <v>20.800999999999998</v>
      </c>
      <c r="P6" s="22">
        <f ca="1">INDEX(Pilastri!$A$1:$K$10000,$L6,7)</f>
        <v>13.430999999999999</v>
      </c>
      <c r="Q6" s="22">
        <f ca="1">INDEX(Pilastri!$A$1:$K$10000,$L6,8)</f>
        <v>9.3000000000000007</v>
      </c>
      <c r="R6" s="22">
        <f ca="1">INDEX(Pilastri!$A$1:$K$10000,$L6,9)</f>
        <v>124.096</v>
      </c>
      <c r="S6" s="22">
        <f ca="1">INDEX(Pilastri!$A$1:$K$10000,$L6,10)</f>
        <v>14.808999999999999</v>
      </c>
      <c r="T6" s="22">
        <f ca="1">INDEX(Pilastri!$A$1:$K$10000,$L6,11)</f>
        <v>21.786999999999999</v>
      </c>
      <c r="U6" s="22"/>
      <c r="V6" s="29">
        <f ca="1">K6</f>
        <v>20</v>
      </c>
      <c r="W6" s="29"/>
      <c r="X6" s="30"/>
      <c r="Y6" s="30"/>
      <c r="Z6" s="30"/>
      <c r="AA6" s="30"/>
      <c r="AB6" s="30"/>
      <c r="AC6" s="30"/>
      <c r="AD6" s="31"/>
    </row>
    <row r="7" spans="1:30" x14ac:dyDescent="0.35">
      <c r="A7" s="56"/>
      <c r="B7" s="57">
        <f ca="1">B6+1</f>
        <v>263</v>
      </c>
      <c r="C7" s="23">
        <f ca="1">INDEX(Pilastri!$A$1:$K$10000,$B7,4)</f>
        <v>5</v>
      </c>
      <c r="D7" s="23" t="str">
        <f ca="1">INDEX(Pilastri!$A$1:$K$10000,$B7,5)</f>
        <v>Minf</v>
      </c>
      <c r="E7" s="24">
        <f ca="1">INDEX(Pilastri!$A$1:$K$10000,$B7,6)</f>
        <v>-37.139000000000003</v>
      </c>
      <c r="F7" s="24">
        <f ca="1">INDEX(Pilastri!$A$1:$K$10000,$B7,7)</f>
        <v>-22.109000000000002</v>
      </c>
      <c r="G7" s="24">
        <f ca="1">INDEX(Pilastri!$A$1:$K$10000,$B7,8)</f>
        <v>-23.585000000000001</v>
      </c>
      <c r="H7" s="24">
        <f ca="1">INDEX(Pilastri!$A$1:$K$10000,$B7,9)</f>
        <v>-0.437</v>
      </c>
      <c r="I7" s="24">
        <f ca="1">INDEX(Pilastri!$A$1:$K$10000,$B7,10)</f>
        <v>-0.255</v>
      </c>
      <c r="J7" s="24">
        <f ca="1">INDEX(Pilastri!$A$1:$K$10000,$B7,11)</f>
        <v>-0.375</v>
      </c>
      <c r="K7" s="58"/>
      <c r="L7" s="57">
        <f ca="1">L6+1</f>
        <v>1043</v>
      </c>
      <c r="M7" s="23">
        <f ca="1">INDEX(Pilastri!$A$1:$K$10000,$L7,4)</f>
        <v>5</v>
      </c>
      <c r="N7" s="23" t="str">
        <f ca="1">INDEX(Pilastri!$A$1:$K$10000,$L7,5)</f>
        <v>Minf</v>
      </c>
      <c r="O7" s="24">
        <f ca="1">INDEX(Pilastri!$A$1:$K$10000,$L7,6)</f>
        <v>-23.088999999999999</v>
      </c>
      <c r="P7" s="24">
        <f ca="1">INDEX(Pilastri!$A$1:$K$10000,$L7,7)</f>
        <v>-13.962</v>
      </c>
      <c r="Q7" s="24">
        <f ca="1">INDEX(Pilastri!$A$1:$K$10000,$L7,8)</f>
        <v>7.798</v>
      </c>
      <c r="R7" s="24">
        <f ca="1">INDEX(Pilastri!$A$1:$K$10000,$L7,9)</f>
        <v>-82.991</v>
      </c>
      <c r="S7" s="24">
        <f ca="1">INDEX(Pilastri!$A$1:$K$10000,$L7,10)</f>
        <v>-9.9030000000000005</v>
      </c>
      <c r="T7" s="24">
        <f ca="1">INDEX(Pilastri!$A$1:$K$10000,$L7,11)</f>
        <v>-14.57</v>
      </c>
      <c r="U7" s="24"/>
      <c r="V7" s="32"/>
      <c r="W7" s="33"/>
      <c r="X7" s="32"/>
      <c r="Y7" s="32"/>
      <c r="Z7" s="32"/>
      <c r="AA7" s="32"/>
      <c r="AB7" s="32"/>
      <c r="AC7" s="32"/>
      <c r="AD7" s="34"/>
    </row>
    <row r="8" spans="1:30" x14ac:dyDescent="0.35">
      <c r="A8" s="56"/>
      <c r="B8" s="57">
        <f t="shared" ref="B8:B9" ca="1" si="0">B7+1</f>
        <v>264</v>
      </c>
      <c r="C8" s="23">
        <f ca="1">INDEX(Pilastri!$A$1:$K$10000,$B8,4)</f>
        <v>5</v>
      </c>
      <c r="D8" s="23" t="str">
        <f ca="1">INDEX(Pilastri!$A$1:$K$10000,$B8,5)</f>
        <v>V</v>
      </c>
      <c r="E8" s="24">
        <f ca="1">INDEX(Pilastri!$A$1:$K$10000,$B8,6)</f>
        <v>24.844999999999999</v>
      </c>
      <c r="F8" s="24">
        <f ca="1">INDEX(Pilastri!$A$1:$K$10000,$B8,7)</f>
        <v>14.750999999999999</v>
      </c>
      <c r="G8" s="24">
        <f ca="1">INDEX(Pilastri!$A$1:$K$10000,$B8,8)</f>
        <v>15.538</v>
      </c>
      <c r="H8" s="24">
        <f ca="1">INDEX(Pilastri!$A$1:$K$10000,$B8,9)</f>
        <v>0.27100000000000002</v>
      </c>
      <c r="I8" s="24">
        <f ca="1">INDEX(Pilastri!$A$1:$K$10000,$B8,10)</f>
        <v>0.16900000000000001</v>
      </c>
      <c r="J8" s="24">
        <f ca="1">INDEX(Pilastri!$A$1:$K$10000,$B8,11)</f>
        <v>0.249</v>
      </c>
      <c r="K8" s="58"/>
      <c r="L8" s="57">
        <f t="shared" ref="L8:L9" ca="1" si="1">L7+1</f>
        <v>1044</v>
      </c>
      <c r="M8" s="23">
        <f ca="1">INDEX(Pilastri!$A$1:$K$10000,$L8,4)</f>
        <v>5</v>
      </c>
      <c r="N8" s="23" t="str">
        <f ca="1">INDEX(Pilastri!$A$1:$K$10000,$L8,5)</f>
        <v>V</v>
      </c>
      <c r="O8" s="24">
        <f ca="1">INDEX(Pilastri!$A$1:$K$10000,$L8,6)</f>
        <v>13.715999999999999</v>
      </c>
      <c r="P8" s="24">
        <f ca="1">INDEX(Pilastri!$A$1:$K$10000,$L8,7)</f>
        <v>8.56</v>
      </c>
      <c r="Q8" s="24">
        <f ca="1">INDEX(Pilastri!$A$1:$K$10000,$L8,8)</f>
        <v>5.181</v>
      </c>
      <c r="R8" s="24">
        <f ca="1">INDEX(Pilastri!$A$1:$K$10000,$L8,9)</f>
        <v>64.513000000000005</v>
      </c>
      <c r="S8" s="24">
        <f ca="1">INDEX(Pilastri!$A$1:$K$10000,$L8,10)</f>
        <v>7.7220000000000004</v>
      </c>
      <c r="T8" s="24">
        <f ca="1">INDEX(Pilastri!$A$1:$K$10000,$L8,11)</f>
        <v>11.362</v>
      </c>
      <c r="U8" s="24"/>
      <c r="V8" s="32"/>
      <c r="W8" s="33"/>
      <c r="X8" s="32"/>
      <c r="Y8" s="32"/>
      <c r="Z8" s="32"/>
      <c r="AA8" s="32"/>
      <c r="AB8" s="32"/>
      <c r="AC8" s="32"/>
      <c r="AD8" s="34"/>
    </row>
    <row r="9" spans="1:30" x14ac:dyDescent="0.35">
      <c r="A9" s="56"/>
      <c r="B9" s="57">
        <f t="shared" ca="1" si="0"/>
        <v>265</v>
      </c>
      <c r="C9" s="23">
        <f ca="1">INDEX(Pilastri!$A$1:$K$10000,$B9,4)</f>
        <v>5</v>
      </c>
      <c r="D9" s="23" t="str">
        <f ca="1">INDEX(Pilastri!$A$1:$K$10000,$B9,5)</f>
        <v>N</v>
      </c>
      <c r="E9" s="24">
        <f ca="1">INDEX(Pilastri!$A$1:$K$10000,$B9,6)</f>
        <v>-82.108000000000004</v>
      </c>
      <c r="F9" s="24">
        <f ca="1">INDEX(Pilastri!$A$1:$K$10000,$B9,7)</f>
        <v>-48.37</v>
      </c>
      <c r="G9" s="24">
        <f ca="1">INDEX(Pilastri!$A$1:$K$10000,$B9,8)</f>
        <v>-15.596</v>
      </c>
      <c r="H9" s="24">
        <f ca="1">INDEX(Pilastri!$A$1:$K$10000,$B9,9)</f>
        <v>-0.26300000000000001</v>
      </c>
      <c r="I9" s="24">
        <f ca="1">INDEX(Pilastri!$A$1:$K$10000,$B9,10)</f>
        <v>-0.17100000000000001</v>
      </c>
      <c r="J9" s="24">
        <f ca="1">INDEX(Pilastri!$A$1:$K$10000,$B9,11)</f>
        <v>-0.251</v>
      </c>
      <c r="K9" s="58"/>
      <c r="L9" s="57">
        <f t="shared" ca="1" si="1"/>
        <v>1045</v>
      </c>
      <c r="M9" s="23">
        <f ca="1">INDEX(Pilastri!$A$1:$K$10000,$L9,4)</f>
        <v>5</v>
      </c>
      <c r="N9" s="23" t="str">
        <f ca="1">INDEX(Pilastri!$A$1:$K$10000,$L9,5)</f>
        <v>N</v>
      </c>
      <c r="O9" s="24">
        <f ca="1">INDEX(Pilastri!$A$1:$K$10000,$L9,6)</f>
        <v>-58.911999999999999</v>
      </c>
      <c r="P9" s="24">
        <f ca="1">INDEX(Pilastri!$A$1:$K$10000,$L9,7)</f>
        <v>-41.463000000000001</v>
      </c>
      <c r="Q9" s="24">
        <f ca="1">INDEX(Pilastri!$A$1:$K$10000,$L9,8)</f>
        <v>0</v>
      </c>
      <c r="R9" s="24">
        <f ca="1">INDEX(Pilastri!$A$1:$K$10000,$L9,9)</f>
        <v>0</v>
      </c>
      <c r="S9" s="24">
        <f ca="1">INDEX(Pilastri!$A$1:$K$10000,$L9,10)</f>
        <v>0</v>
      </c>
      <c r="T9" s="24">
        <f ca="1">INDEX(Pilastri!$A$1:$K$10000,$L9,11)</f>
        <v>0</v>
      </c>
      <c r="U9" s="24"/>
      <c r="V9" s="32"/>
      <c r="W9" s="33">
        <f ca="1">M9</f>
        <v>5</v>
      </c>
      <c r="X9" s="33" t="str">
        <f ca="1">N9</f>
        <v>N</v>
      </c>
      <c r="Y9" s="54">
        <f ca="1">IF($W9="","",E9+O9)</f>
        <v>-141.02000000000001</v>
      </c>
      <c r="Z9" s="54">
        <f t="shared" ref="Z9:AD9" ca="1" si="2">IF($W9="","",F9+P9)</f>
        <v>-89.832999999999998</v>
      </c>
      <c r="AA9" s="54">
        <f t="shared" ca="1" si="2"/>
        <v>-15.596</v>
      </c>
      <c r="AB9" s="54">
        <f t="shared" ca="1" si="2"/>
        <v>-0.26300000000000001</v>
      </c>
      <c r="AC9" s="54">
        <f t="shared" ca="1" si="2"/>
        <v>-0.17100000000000001</v>
      </c>
      <c r="AD9" s="54">
        <f t="shared" ca="1" si="2"/>
        <v>-0.251</v>
      </c>
    </row>
    <row r="10" spans="1:30" x14ac:dyDescent="0.35">
      <c r="A10" s="56"/>
      <c r="B10" s="57">
        <f ca="1">IF(ROW(C10)-ROW(C$6)&gt;=4*$C$6,"",B9+1)</f>
        <v>266</v>
      </c>
      <c r="C10" s="23">
        <f ca="1">IF(B10="","",INDEX(Pilastri!$A$1:$K$10000,$B10,4))</f>
        <v>4</v>
      </c>
      <c r="D10" s="23" t="str">
        <f ca="1">IF(B10="","",INDEX(Pilastri!$A$1:$K$10000,$B10,5))</f>
        <v>Msup</v>
      </c>
      <c r="E10" s="24">
        <f ca="1">IF(C10="","",INDEX(Pilastri!$A$1:$K$10000,$B10,6))</f>
        <v>31.67</v>
      </c>
      <c r="F10" s="24">
        <f ca="1">IF(D10="","",INDEX(Pilastri!$A$1:$K$10000,$B10,7))</f>
        <v>18.951000000000001</v>
      </c>
      <c r="G10" s="24">
        <f ca="1">IF(E10="","",INDEX(Pilastri!$A$1:$K$10000,$B10,8))</f>
        <v>45.622</v>
      </c>
      <c r="H10" s="24">
        <f ca="1">IF(F10="","",INDEX(Pilastri!$A$1:$K$10000,$B10,9))</f>
        <v>0.42399999999999999</v>
      </c>
      <c r="I10" s="24">
        <f ca="1">IF(G10="","",INDEX(Pilastri!$A$1:$K$10000,$B10,10))</f>
        <v>0.52500000000000002</v>
      </c>
      <c r="J10" s="24">
        <f ca="1">IF(H10="","",INDEX(Pilastri!$A$1:$K$10000,$B10,11))</f>
        <v>0.77300000000000002</v>
      </c>
      <c r="K10" s="58"/>
      <c r="L10" s="57">
        <f ca="1">IF(ROW(M10)-ROW(M$6)&gt;=4*$C$6,"",L9+1)</f>
        <v>1046</v>
      </c>
      <c r="M10" s="23">
        <f ca="1">IF(L10="","",INDEX(Pilastri!$A$1:$K$10000,$L10,4))</f>
        <v>4</v>
      </c>
      <c r="N10" s="23" t="str">
        <f ca="1">IF(L10="","",INDEX(Pilastri!$A$1:$K$10000,$L10,5))</f>
        <v>Msup</v>
      </c>
      <c r="O10" s="24">
        <f ca="1">IF(M10="","",INDEX(Pilastri!$A$1:$K$10000,$L10,6))</f>
        <v>24.433</v>
      </c>
      <c r="P10" s="24">
        <f ca="1">IF(N10="","",INDEX(Pilastri!$A$1:$K$10000,$L10,7))</f>
        <v>13.919</v>
      </c>
      <c r="Q10" s="24">
        <f ca="1">IF(O10="","",INDEX(Pilastri!$A$1:$K$10000,$L10,8))</f>
        <v>18.433</v>
      </c>
      <c r="R10" s="24">
        <f ca="1">IF(P10="","",INDEX(Pilastri!$A$1:$K$10000,$L10,9))</f>
        <v>217.542</v>
      </c>
      <c r="S10" s="24">
        <f ca="1">IF(Q10="","",INDEX(Pilastri!$A$1:$K$10000,$L10,10))</f>
        <v>24.971</v>
      </c>
      <c r="T10" s="24">
        <f ca="1">IF(R10="","",INDEX(Pilastri!$A$1:$K$10000,$L10,11))</f>
        <v>36.737000000000002</v>
      </c>
      <c r="U10" s="24"/>
      <c r="V10" s="32"/>
      <c r="W10" s="33"/>
      <c r="X10" s="32"/>
      <c r="Y10" s="32"/>
      <c r="Z10" s="32"/>
      <c r="AA10" s="32"/>
      <c r="AB10" s="32"/>
      <c r="AC10" s="32"/>
      <c r="AD10" s="34"/>
    </row>
    <row r="11" spans="1:30" x14ac:dyDescent="0.35">
      <c r="A11" s="56"/>
      <c r="B11" s="58">
        <f t="shared" ref="B11:B29" ca="1" si="3">IF(ROW(C11)-ROW(C$6)&gt;=4*$C$6,"",B10+1)</f>
        <v>267</v>
      </c>
      <c r="C11" s="23">
        <f ca="1">IF(B11="","",INDEX(Pilastri!$A$1:$K$10000,$B11,4))</f>
        <v>4</v>
      </c>
      <c r="D11" s="23" t="str">
        <f ca="1">IF(B11="","",INDEX(Pilastri!$A$1:$K$10000,$B11,5))</f>
        <v>Minf</v>
      </c>
      <c r="E11" s="24">
        <f ca="1">IF(C11="","",INDEX(Pilastri!$A$1:$K$10000,$B11,6))</f>
        <v>-31.529</v>
      </c>
      <c r="F11" s="24">
        <f ca="1">IF(D11="","",INDEX(Pilastri!$A$1:$K$10000,$B11,7))</f>
        <v>-18.855</v>
      </c>
      <c r="G11" s="24">
        <f ca="1">IF(E11="","",INDEX(Pilastri!$A$1:$K$10000,$B11,8))</f>
        <v>-41.889000000000003</v>
      </c>
      <c r="H11" s="24">
        <f ca="1">IF(F11="","",INDEX(Pilastri!$A$1:$K$10000,$B11,9))</f>
        <v>-0.42</v>
      </c>
      <c r="I11" s="24">
        <f ca="1">IF(G11="","",INDEX(Pilastri!$A$1:$K$10000,$B11,10))</f>
        <v>-0.48</v>
      </c>
      <c r="J11" s="24">
        <f ca="1">IF(H11="","",INDEX(Pilastri!$A$1:$K$10000,$B11,11))</f>
        <v>-0.70699999999999996</v>
      </c>
      <c r="K11" s="58"/>
      <c r="L11" s="58">
        <f t="shared" ref="L11:L29" ca="1" si="4">IF(ROW(M11)-ROW(M$6)&gt;=4*$C$6,"",L10+1)</f>
        <v>1047</v>
      </c>
      <c r="M11" s="23">
        <f ca="1">IF(L11="","",INDEX(Pilastri!$A$1:$K$10000,$L11,4))</f>
        <v>4</v>
      </c>
      <c r="N11" s="23" t="str">
        <f ca="1">IF(L11="","",INDEX(Pilastri!$A$1:$K$10000,$L11,5))</f>
        <v>Minf</v>
      </c>
      <c r="O11" s="24">
        <f ca="1">IF(M11="","",INDEX(Pilastri!$A$1:$K$10000,$L11,6))</f>
        <v>-22.545999999999999</v>
      </c>
      <c r="P11" s="24">
        <f ca="1">IF(N11="","",INDEX(Pilastri!$A$1:$K$10000,$L11,7))</f>
        <v>-13.018000000000001</v>
      </c>
      <c r="Q11" s="24">
        <f ca="1">IF(O11="","",INDEX(Pilastri!$A$1:$K$10000,$L11,8))</f>
        <v>-12.718</v>
      </c>
      <c r="R11" s="24">
        <f ca="1">IF(P11="","",INDEX(Pilastri!$A$1:$K$10000,$L11,9))</f>
        <v>-161.59899999999999</v>
      </c>
      <c r="S11" s="24">
        <f ca="1">IF(Q11="","",INDEX(Pilastri!$A$1:$K$10000,$L11,10))</f>
        <v>-18.805</v>
      </c>
      <c r="T11" s="24">
        <f ca="1">IF(R11="","",INDEX(Pilastri!$A$1:$K$10000,$L11,11))</f>
        <v>-27.666</v>
      </c>
      <c r="U11" s="25"/>
      <c r="V11" s="32"/>
      <c r="W11" s="33"/>
      <c r="X11" s="32"/>
      <c r="Y11" s="32"/>
      <c r="Z11" s="32"/>
      <c r="AA11" s="32"/>
      <c r="AB11" s="32"/>
      <c r="AC11" s="32"/>
      <c r="AD11" s="34"/>
    </row>
    <row r="12" spans="1:30" x14ac:dyDescent="0.35">
      <c r="A12" s="56"/>
      <c r="B12" s="58">
        <f t="shared" ca="1" si="3"/>
        <v>268</v>
      </c>
      <c r="C12" s="23">
        <f ca="1">IF(B12="","",INDEX(Pilastri!$A$1:$K$10000,$B12,4))</f>
        <v>4</v>
      </c>
      <c r="D12" s="23" t="str">
        <f ca="1">IF(B12="","",INDEX(Pilastri!$A$1:$K$10000,$B12,5))</f>
        <v>V</v>
      </c>
      <c r="E12" s="24">
        <f ca="1">IF(C12="","",INDEX(Pilastri!$A$1:$K$10000,$B12,6))</f>
        <v>19.75</v>
      </c>
      <c r="F12" s="24">
        <f ca="1">IF(D12="","",INDEX(Pilastri!$A$1:$K$10000,$B12,7))</f>
        <v>11.814</v>
      </c>
      <c r="G12" s="24">
        <f ca="1">IF(E12="","",INDEX(Pilastri!$A$1:$K$10000,$B12,8))</f>
        <v>27.343</v>
      </c>
      <c r="H12" s="24">
        <f ca="1">IF(F12="","",INDEX(Pilastri!$A$1:$K$10000,$B12,9))</f>
        <v>0.26300000000000001</v>
      </c>
      <c r="I12" s="24">
        <f ca="1">IF(G12="","",INDEX(Pilastri!$A$1:$K$10000,$B12,10))</f>
        <v>0.314</v>
      </c>
      <c r="J12" s="24">
        <f ca="1">IF(H12="","",INDEX(Pilastri!$A$1:$K$10000,$B12,11))</f>
        <v>0.46200000000000002</v>
      </c>
      <c r="K12" s="58"/>
      <c r="L12" s="58">
        <f t="shared" ca="1" si="4"/>
        <v>1048</v>
      </c>
      <c r="M12" s="23">
        <f ca="1">IF(L12="","",INDEX(Pilastri!$A$1:$K$10000,$L12,4))</f>
        <v>4</v>
      </c>
      <c r="N12" s="23" t="str">
        <f ca="1">IF(L12="","",INDEX(Pilastri!$A$1:$K$10000,$L12,5))</f>
        <v>V</v>
      </c>
      <c r="O12" s="24">
        <f ca="1">IF(M12="","",INDEX(Pilastri!$A$1:$K$10000,$L12,6))</f>
        <v>14.680999999999999</v>
      </c>
      <c r="P12" s="24">
        <f ca="1">IF(N12="","",INDEX(Pilastri!$A$1:$K$10000,$L12,7))</f>
        <v>8.4179999999999993</v>
      </c>
      <c r="Q12" s="24">
        <f ca="1">IF(O12="","",INDEX(Pilastri!$A$1:$K$10000,$L12,8))</f>
        <v>9.6240000000000006</v>
      </c>
      <c r="R12" s="24">
        <f ca="1">IF(P12="","",INDEX(Pilastri!$A$1:$K$10000,$L12,9))</f>
        <v>118.277</v>
      </c>
      <c r="S12" s="24">
        <f ca="1">IF(Q12="","",INDEX(Pilastri!$A$1:$K$10000,$L12,10))</f>
        <v>13.68</v>
      </c>
      <c r="T12" s="24">
        <f ca="1">IF(R12="","",INDEX(Pilastri!$A$1:$K$10000,$L12,11))</f>
        <v>20.126000000000001</v>
      </c>
      <c r="U12" s="25"/>
      <c r="V12" s="32"/>
      <c r="W12" s="33"/>
      <c r="X12" s="32"/>
      <c r="Y12" s="32"/>
      <c r="Z12" s="32"/>
      <c r="AA12" s="32"/>
      <c r="AB12" s="32"/>
      <c r="AC12" s="32"/>
      <c r="AD12" s="34"/>
    </row>
    <row r="13" spans="1:30" x14ac:dyDescent="0.35">
      <c r="A13" s="56"/>
      <c r="B13" s="58">
        <f t="shared" ca="1" si="3"/>
        <v>269</v>
      </c>
      <c r="C13" s="23">
        <f ca="1">IF(B13="","",INDEX(Pilastri!$A$1:$K$10000,$B13,4))</f>
        <v>4</v>
      </c>
      <c r="D13" s="23" t="str">
        <f ca="1">IF(B13="","",INDEX(Pilastri!$A$1:$K$10000,$B13,5))</f>
        <v>N</v>
      </c>
      <c r="E13" s="24">
        <f ca="1">IF(C13="","",INDEX(Pilastri!$A$1:$K$10000,$B13,6))</f>
        <v>-189.41499999999999</v>
      </c>
      <c r="F13" s="24">
        <f ca="1">IF(D13="","",INDEX(Pilastri!$A$1:$K$10000,$B13,7))</f>
        <v>-112.596</v>
      </c>
      <c r="G13" s="24">
        <f ca="1">IF(E13="","",INDEX(Pilastri!$A$1:$K$10000,$B13,8))</f>
        <v>-56.523000000000003</v>
      </c>
      <c r="H13" s="24">
        <f ca="1">IF(F13="","",INDEX(Pilastri!$A$1:$K$10000,$B13,9))</f>
        <v>-0.69599999999999995</v>
      </c>
      <c r="I13" s="24">
        <f ca="1">IF(G13="","",INDEX(Pilastri!$A$1:$K$10000,$B13,10))</f>
        <v>-0.63800000000000001</v>
      </c>
      <c r="J13" s="24">
        <f ca="1">IF(H13="","",INDEX(Pilastri!$A$1:$K$10000,$B13,11))</f>
        <v>-0.93799999999999994</v>
      </c>
      <c r="K13" s="58"/>
      <c r="L13" s="58">
        <f t="shared" ca="1" si="4"/>
        <v>1049</v>
      </c>
      <c r="M13" s="23">
        <f ca="1">IF(L13="","",INDEX(Pilastri!$A$1:$K$10000,$L13,4))</f>
        <v>4</v>
      </c>
      <c r="N13" s="23" t="str">
        <f ca="1">IF(L13="","",INDEX(Pilastri!$A$1:$K$10000,$L13,5))</f>
        <v>N</v>
      </c>
      <c r="O13" s="24">
        <f ca="1">IF(M13="","",INDEX(Pilastri!$A$1:$K$10000,$L13,6))</f>
        <v>-181.28100000000001</v>
      </c>
      <c r="P13" s="24">
        <f ca="1">IF(N13="","",INDEX(Pilastri!$A$1:$K$10000,$L13,7))</f>
        <v>-121.065</v>
      </c>
      <c r="Q13" s="24">
        <f ca="1">IF(O13="","",INDEX(Pilastri!$A$1:$K$10000,$L13,8))</f>
        <v>0</v>
      </c>
      <c r="R13" s="24">
        <f ca="1">IF(P13="","",INDEX(Pilastri!$A$1:$K$10000,$L13,9))</f>
        <v>0</v>
      </c>
      <c r="S13" s="24">
        <f ca="1">IF(Q13="","",INDEX(Pilastri!$A$1:$K$10000,$L13,10))</f>
        <v>0</v>
      </c>
      <c r="T13" s="24">
        <f ca="1">IF(R13="","",INDEX(Pilastri!$A$1:$K$10000,$L13,11))</f>
        <v>0</v>
      </c>
      <c r="U13" s="25"/>
      <c r="V13" s="32"/>
      <c r="W13" s="33">
        <f ca="1">M13</f>
        <v>4</v>
      </c>
      <c r="X13" s="33" t="str">
        <f ca="1">N13</f>
        <v>N</v>
      </c>
      <c r="Y13" s="54">
        <f ca="1">IF($W13="","",E13+O13)</f>
        <v>-370.69600000000003</v>
      </c>
      <c r="Z13" s="54">
        <f t="shared" ref="Z13" ca="1" si="5">IF($W13="","",F13+P13)</f>
        <v>-233.661</v>
      </c>
      <c r="AA13" s="54">
        <f t="shared" ref="AA13" ca="1" si="6">IF($W13="","",G13+Q13)</f>
        <v>-56.523000000000003</v>
      </c>
      <c r="AB13" s="54">
        <f t="shared" ref="AB13" ca="1" si="7">IF($W13="","",H13+R13)</f>
        <v>-0.69599999999999995</v>
      </c>
      <c r="AC13" s="54">
        <f t="shared" ref="AC13" ca="1" si="8">IF($W13="","",I13+S13)</f>
        <v>-0.63800000000000001</v>
      </c>
      <c r="AD13" s="54">
        <f t="shared" ref="AD13" ca="1" si="9">IF($W13="","",J13+T13)</f>
        <v>-0.93799999999999994</v>
      </c>
    </row>
    <row r="14" spans="1:30" x14ac:dyDescent="0.35">
      <c r="A14" s="56"/>
      <c r="B14" s="58">
        <f t="shared" ca="1" si="3"/>
        <v>270</v>
      </c>
      <c r="C14" s="23">
        <f ca="1">IF(B14="","",INDEX(Pilastri!$A$1:$K$10000,$B14,4))</f>
        <v>3</v>
      </c>
      <c r="D14" s="23" t="str">
        <f ca="1">IF(B14="","",INDEX(Pilastri!$A$1:$K$10000,$B14,5))</f>
        <v>Msup</v>
      </c>
      <c r="E14" s="24">
        <f ca="1">IF(C14="","",INDEX(Pilastri!$A$1:$K$10000,$B14,6))</f>
        <v>30.11</v>
      </c>
      <c r="F14" s="24">
        <f ca="1">IF(D14="","",INDEX(Pilastri!$A$1:$K$10000,$B14,7))</f>
        <v>18.007000000000001</v>
      </c>
      <c r="G14" s="24">
        <f ca="1">IF(E14="","",INDEX(Pilastri!$A$1:$K$10000,$B14,8))</f>
        <v>62.268000000000001</v>
      </c>
      <c r="H14" s="24">
        <f ca="1">IF(F14="","",INDEX(Pilastri!$A$1:$K$10000,$B14,9))</f>
        <v>0.47</v>
      </c>
      <c r="I14" s="24">
        <f ca="1">IF(G14="","",INDEX(Pilastri!$A$1:$K$10000,$B14,10))</f>
        <v>0.72</v>
      </c>
      <c r="J14" s="24">
        <f ca="1">IF(H14="","",INDEX(Pilastri!$A$1:$K$10000,$B14,11))</f>
        <v>1.06</v>
      </c>
      <c r="K14" s="58"/>
      <c r="L14" s="58">
        <f t="shared" ca="1" si="4"/>
        <v>1050</v>
      </c>
      <c r="M14" s="23">
        <f ca="1">IF(L14="","",INDEX(Pilastri!$A$1:$K$10000,$L14,4))</f>
        <v>3</v>
      </c>
      <c r="N14" s="23" t="str">
        <f ca="1">IF(L14="","",INDEX(Pilastri!$A$1:$K$10000,$L14,5))</f>
        <v>Msup</v>
      </c>
      <c r="O14" s="24">
        <f ca="1">IF(M14="","",INDEX(Pilastri!$A$1:$K$10000,$L14,6))</f>
        <v>24.869</v>
      </c>
      <c r="P14" s="24">
        <f ca="1">IF(N14="","",INDEX(Pilastri!$A$1:$K$10000,$L14,7))</f>
        <v>14.535</v>
      </c>
      <c r="Q14" s="24">
        <f ca="1">IF(O14="","",INDEX(Pilastri!$A$1:$K$10000,$L14,8))</f>
        <v>25.530999999999999</v>
      </c>
      <c r="R14" s="24">
        <f ca="1">IF(P14="","",INDEX(Pilastri!$A$1:$K$10000,$L14,9))</f>
        <v>281.27100000000002</v>
      </c>
      <c r="S14" s="24">
        <f ca="1">IF(Q14="","",INDEX(Pilastri!$A$1:$K$10000,$L14,10))</f>
        <v>31.709</v>
      </c>
      <c r="T14" s="24">
        <f ca="1">IF(R14="","",INDEX(Pilastri!$A$1:$K$10000,$L14,11))</f>
        <v>46.651000000000003</v>
      </c>
      <c r="U14" s="25"/>
      <c r="V14" s="32"/>
      <c r="W14" s="33"/>
      <c r="X14" s="32"/>
      <c r="Y14" s="32"/>
      <c r="Z14" s="32"/>
      <c r="AA14" s="32"/>
      <c r="AB14" s="32"/>
      <c r="AC14" s="32"/>
      <c r="AD14" s="34"/>
    </row>
    <row r="15" spans="1:30" x14ac:dyDescent="0.35">
      <c r="A15" s="56"/>
      <c r="B15" s="58">
        <f t="shared" ca="1" si="3"/>
        <v>271</v>
      </c>
      <c r="C15" s="23">
        <f ca="1">IF(B15="","",INDEX(Pilastri!$A$1:$K$10000,$B15,4))</f>
        <v>3</v>
      </c>
      <c r="D15" s="23" t="str">
        <f ca="1">IF(B15="","",INDEX(Pilastri!$A$1:$K$10000,$B15,5))</f>
        <v>Minf</v>
      </c>
      <c r="E15" s="24">
        <f ca="1">IF(C15="","",INDEX(Pilastri!$A$1:$K$10000,$B15,6))</f>
        <v>-28.733000000000001</v>
      </c>
      <c r="F15" s="24">
        <f ca="1">IF(D15="","",INDEX(Pilastri!$A$1:$K$10000,$B15,7))</f>
        <v>-17.187000000000001</v>
      </c>
      <c r="G15" s="24">
        <f ca="1">IF(E15="","",INDEX(Pilastri!$A$1:$K$10000,$B15,8))</f>
        <v>-59.296999999999997</v>
      </c>
      <c r="H15" s="24">
        <f ca="1">IF(F15="","",INDEX(Pilastri!$A$1:$K$10000,$B15,9))</f>
        <v>-0.48299999999999998</v>
      </c>
      <c r="I15" s="24">
        <f ca="1">IF(G15="","",INDEX(Pilastri!$A$1:$K$10000,$B15,10))</f>
        <v>-0.68500000000000005</v>
      </c>
      <c r="J15" s="24">
        <f ca="1">IF(H15="","",INDEX(Pilastri!$A$1:$K$10000,$B15,11))</f>
        <v>-1.0069999999999999</v>
      </c>
      <c r="K15" s="58"/>
      <c r="L15" s="58">
        <f t="shared" ca="1" si="4"/>
        <v>1051</v>
      </c>
      <c r="M15" s="23">
        <f ca="1">IF(L15="","",INDEX(Pilastri!$A$1:$K$10000,$L15,4))</f>
        <v>3</v>
      </c>
      <c r="N15" s="23" t="str">
        <f ca="1">IF(L15="","",INDEX(Pilastri!$A$1:$K$10000,$L15,5))</f>
        <v>Minf</v>
      </c>
      <c r="O15" s="24">
        <f ca="1">IF(M15="","",INDEX(Pilastri!$A$1:$K$10000,$L15,6))</f>
        <v>-25.390999999999998</v>
      </c>
      <c r="P15" s="24">
        <f ca="1">IF(N15="","",INDEX(Pilastri!$A$1:$K$10000,$L15,7))</f>
        <v>-14.766</v>
      </c>
      <c r="Q15" s="24">
        <f ca="1">IF(O15="","",INDEX(Pilastri!$A$1:$K$10000,$L15,8))</f>
        <v>-20.582999999999998</v>
      </c>
      <c r="R15" s="24">
        <f ca="1">IF(P15="","",INDEX(Pilastri!$A$1:$K$10000,$L15,9))</f>
        <v>-241.37299999999999</v>
      </c>
      <c r="S15" s="24">
        <f ca="1">IF(Q15="","",INDEX(Pilastri!$A$1:$K$10000,$L15,10))</f>
        <v>-27.515999999999998</v>
      </c>
      <c r="T15" s="24">
        <f ca="1">IF(R15="","",INDEX(Pilastri!$A$1:$K$10000,$L15,11))</f>
        <v>-40.481999999999999</v>
      </c>
      <c r="U15" s="25"/>
      <c r="V15" s="32"/>
      <c r="W15" s="33"/>
      <c r="X15" s="32"/>
      <c r="Y15" s="32"/>
      <c r="Z15" s="32"/>
      <c r="AA15" s="32"/>
      <c r="AB15" s="32"/>
      <c r="AC15" s="32"/>
      <c r="AD15" s="34"/>
    </row>
    <row r="16" spans="1:30" x14ac:dyDescent="0.35">
      <c r="A16" s="56"/>
      <c r="B16" s="58">
        <f t="shared" ca="1" si="3"/>
        <v>272</v>
      </c>
      <c r="C16" s="23">
        <f ca="1">IF(B16="","",INDEX(Pilastri!$A$1:$K$10000,$B16,4))</f>
        <v>3</v>
      </c>
      <c r="D16" s="23" t="str">
        <f ca="1">IF(B16="","",INDEX(Pilastri!$A$1:$K$10000,$B16,5))</f>
        <v>V</v>
      </c>
      <c r="E16" s="24">
        <f ca="1">IF(C16="","",INDEX(Pilastri!$A$1:$K$10000,$B16,6))</f>
        <v>18.388000000000002</v>
      </c>
      <c r="F16" s="24">
        <f ca="1">IF(D16="","",INDEX(Pilastri!$A$1:$K$10000,$B16,7))</f>
        <v>10.997999999999999</v>
      </c>
      <c r="G16" s="24">
        <f ca="1">IF(E16="","",INDEX(Pilastri!$A$1:$K$10000,$B16,8))</f>
        <v>37.985999999999997</v>
      </c>
      <c r="H16" s="24">
        <f ca="1">IF(F16="","",INDEX(Pilastri!$A$1:$K$10000,$B16,9))</f>
        <v>0.29799999999999999</v>
      </c>
      <c r="I16" s="24">
        <f ca="1">IF(G16="","",INDEX(Pilastri!$A$1:$K$10000,$B16,10))</f>
        <v>0.439</v>
      </c>
      <c r="J16" s="24">
        <f ca="1">IF(H16="","",INDEX(Pilastri!$A$1:$K$10000,$B16,11))</f>
        <v>0.64600000000000002</v>
      </c>
      <c r="K16" s="58"/>
      <c r="L16" s="58">
        <f t="shared" ca="1" si="4"/>
        <v>1052</v>
      </c>
      <c r="M16" s="23">
        <f ca="1">IF(L16="","",INDEX(Pilastri!$A$1:$K$10000,$L16,4))</f>
        <v>3</v>
      </c>
      <c r="N16" s="23" t="str">
        <f ca="1">IF(L16="","",INDEX(Pilastri!$A$1:$K$10000,$L16,5))</f>
        <v>V</v>
      </c>
      <c r="O16" s="24">
        <f ca="1">IF(M16="","",INDEX(Pilastri!$A$1:$K$10000,$L16,6))</f>
        <v>15.706</v>
      </c>
      <c r="P16" s="24">
        <f ca="1">IF(N16="","",INDEX(Pilastri!$A$1:$K$10000,$L16,7))</f>
        <v>9.157</v>
      </c>
      <c r="Q16" s="24">
        <f ca="1">IF(O16="","",INDEX(Pilastri!$A$1:$K$10000,$L16,8))</f>
        <v>14.359</v>
      </c>
      <c r="R16" s="24">
        <f ca="1">IF(P16="","",INDEX(Pilastri!$A$1:$K$10000,$L16,9))</f>
        <v>163.16399999999999</v>
      </c>
      <c r="S16" s="24">
        <f ca="1">IF(Q16="","",INDEX(Pilastri!$A$1:$K$10000,$L16,10))</f>
        <v>18.507999999999999</v>
      </c>
      <c r="T16" s="24">
        <f ca="1">IF(R16="","",INDEX(Pilastri!$A$1:$K$10000,$L16,11))</f>
        <v>27.228999999999999</v>
      </c>
      <c r="U16" s="25"/>
      <c r="V16" s="32"/>
      <c r="W16" s="33"/>
      <c r="X16" s="32"/>
      <c r="Y16" s="32"/>
      <c r="Z16" s="32"/>
      <c r="AA16" s="32"/>
      <c r="AB16" s="32"/>
      <c r="AC16" s="32"/>
      <c r="AD16" s="34"/>
    </row>
    <row r="17" spans="1:30" x14ac:dyDescent="0.35">
      <c r="A17" s="56"/>
      <c r="B17" s="58">
        <f t="shared" ca="1" si="3"/>
        <v>273</v>
      </c>
      <c r="C17" s="23">
        <f ca="1">IF(B17="","",INDEX(Pilastri!$A$1:$K$10000,$B17,4))</f>
        <v>3</v>
      </c>
      <c r="D17" s="23" t="str">
        <f ca="1">IF(B17="","",INDEX(Pilastri!$A$1:$K$10000,$B17,5))</f>
        <v>N</v>
      </c>
      <c r="E17" s="24">
        <f ca="1">IF(C17="","",INDEX(Pilastri!$A$1:$K$10000,$B17,6))</f>
        <v>-292.76400000000001</v>
      </c>
      <c r="F17" s="24">
        <f ca="1">IF(D17="","",INDEX(Pilastri!$A$1:$K$10000,$B17,7))</f>
        <v>-174.495</v>
      </c>
      <c r="G17" s="24">
        <f ca="1">IF(E17="","",INDEX(Pilastri!$A$1:$K$10000,$B17,8))</f>
        <v>-118.468</v>
      </c>
      <c r="H17" s="24">
        <f ca="1">IF(F17="","",INDEX(Pilastri!$A$1:$K$10000,$B17,9))</f>
        <v>-1.1180000000000001</v>
      </c>
      <c r="I17" s="24">
        <f ca="1">IF(G17="","",INDEX(Pilastri!$A$1:$K$10000,$B17,10))</f>
        <v>-1.361</v>
      </c>
      <c r="J17" s="24">
        <f ca="1">IF(H17="","",INDEX(Pilastri!$A$1:$K$10000,$B17,11))</f>
        <v>-2.0030000000000001</v>
      </c>
      <c r="K17" s="58"/>
      <c r="L17" s="58">
        <f t="shared" ca="1" si="4"/>
        <v>1053</v>
      </c>
      <c r="M17" s="23">
        <f ca="1">IF(L17="","",INDEX(Pilastri!$A$1:$K$10000,$L17,4))</f>
        <v>3</v>
      </c>
      <c r="N17" s="23" t="str">
        <f ca="1">IF(L17="","",INDEX(Pilastri!$A$1:$K$10000,$L17,5))</f>
        <v>N</v>
      </c>
      <c r="O17" s="24">
        <f ca="1">IF(M17="","",INDEX(Pilastri!$A$1:$K$10000,$L17,6))</f>
        <v>-305.81200000000001</v>
      </c>
      <c r="P17" s="24">
        <f ca="1">IF(N17="","",INDEX(Pilastri!$A$1:$K$10000,$L17,7))</f>
        <v>-202.196</v>
      </c>
      <c r="Q17" s="24">
        <f ca="1">IF(O17="","",INDEX(Pilastri!$A$1:$K$10000,$L17,8))</f>
        <v>0</v>
      </c>
      <c r="R17" s="24">
        <f ca="1">IF(P17="","",INDEX(Pilastri!$A$1:$K$10000,$L17,9))</f>
        <v>0</v>
      </c>
      <c r="S17" s="24">
        <f ca="1">IF(Q17="","",INDEX(Pilastri!$A$1:$K$10000,$L17,10))</f>
        <v>0</v>
      </c>
      <c r="T17" s="24">
        <f ca="1">IF(R17="","",INDEX(Pilastri!$A$1:$K$10000,$L17,11))</f>
        <v>0</v>
      </c>
      <c r="U17" s="25"/>
      <c r="V17" s="32"/>
      <c r="W17" s="33">
        <f ca="1">M17</f>
        <v>3</v>
      </c>
      <c r="X17" s="33" t="str">
        <f ca="1">N17</f>
        <v>N</v>
      </c>
      <c r="Y17" s="54">
        <f ca="1">IF($W17="","",E17+O17)</f>
        <v>-598.57600000000002</v>
      </c>
      <c r="Z17" s="54">
        <f t="shared" ref="Z17" ca="1" si="10">IF($W17="","",F17+P17)</f>
        <v>-376.69100000000003</v>
      </c>
      <c r="AA17" s="54">
        <f t="shared" ref="AA17" ca="1" si="11">IF($W17="","",G17+Q17)</f>
        <v>-118.468</v>
      </c>
      <c r="AB17" s="54">
        <f t="shared" ref="AB17" ca="1" si="12">IF($W17="","",H17+R17)</f>
        <v>-1.1180000000000001</v>
      </c>
      <c r="AC17" s="54">
        <f t="shared" ref="AC17" ca="1" si="13">IF($W17="","",I17+S17)</f>
        <v>-1.361</v>
      </c>
      <c r="AD17" s="54">
        <f t="shared" ref="AD17" ca="1" si="14">IF($W17="","",J17+T17)</f>
        <v>-2.0030000000000001</v>
      </c>
    </row>
    <row r="18" spans="1:30" x14ac:dyDescent="0.35">
      <c r="A18" s="56"/>
      <c r="B18" s="58">
        <f t="shared" ca="1" si="3"/>
        <v>274</v>
      </c>
      <c r="C18" s="23">
        <f ca="1">IF(B18="","",INDEX(Pilastri!$A$1:$K$10000,$B18,4))</f>
        <v>2</v>
      </c>
      <c r="D18" s="23" t="str">
        <f ca="1">IF(B18="","",INDEX(Pilastri!$A$1:$K$10000,$B18,5))</f>
        <v>Msup</v>
      </c>
      <c r="E18" s="24">
        <f ca="1">IF(C18="","",INDEX(Pilastri!$A$1:$K$10000,$B18,6))</f>
        <v>27.463000000000001</v>
      </c>
      <c r="F18" s="24">
        <f ca="1">IF(D18="","",INDEX(Pilastri!$A$1:$K$10000,$B18,7))</f>
        <v>16.437999999999999</v>
      </c>
      <c r="G18" s="24">
        <f ca="1">IF(E18="","",INDEX(Pilastri!$A$1:$K$10000,$B18,8))</f>
        <v>74.149000000000001</v>
      </c>
      <c r="H18" s="24">
        <f ca="1">IF(F18="","",INDEX(Pilastri!$A$1:$K$10000,$B18,9))</f>
        <v>0.4</v>
      </c>
      <c r="I18" s="24">
        <f ca="1">IF(G18="","",INDEX(Pilastri!$A$1:$K$10000,$B18,10))</f>
        <v>0.86499999999999999</v>
      </c>
      <c r="J18" s="24">
        <f ca="1">IF(H18="","",INDEX(Pilastri!$A$1:$K$10000,$B18,11))</f>
        <v>1.272</v>
      </c>
      <c r="K18" s="58"/>
      <c r="L18" s="58">
        <f t="shared" ca="1" si="4"/>
        <v>1054</v>
      </c>
      <c r="M18" s="23">
        <f ca="1">IF(L18="","",INDEX(Pilastri!$A$1:$K$10000,$L18,4))</f>
        <v>2</v>
      </c>
      <c r="N18" s="23" t="str">
        <f ca="1">IF(L18="","",INDEX(Pilastri!$A$1:$K$10000,$L18,5))</f>
        <v>Msup</v>
      </c>
      <c r="O18" s="24">
        <f ca="1">IF(M18="","",INDEX(Pilastri!$A$1:$K$10000,$L18,6))</f>
        <v>18.518999999999998</v>
      </c>
      <c r="P18" s="24">
        <f ca="1">IF(N18="","",INDEX(Pilastri!$A$1:$K$10000,$L18,7))</f>
        <v>10.811999999999999</v>
      </c>
      <c r="Q18" s="24">
        <f ca="1">IF(O18="","",INDEX(Pilastri!$A$1:$K$10000,$L18,8))</f>
        <v>30</v>
      </c>
      <c r="R18" s="24">
        <f ca="1">IF(P18="","",INDEX(Pilastri!$A$1:$K$10000,$L18,9))</f>
        <v>309.54700000000003</v>
      </c>
      <c r="S18" s="24">
        <f ca="1">IF(Q18="","",INDEX(Pilastri!$A$1:$K$10000,$L18,10))</f>
        <v>34.509</v>
      </c>
      <c r="T18" s="24">
        <f ca="1">IF(R18="","",INDEX(Pilastri!$A$1:$K$10000,$L18,11))</f>
        <v>50.77</v>
      </c>
      <c r="U18" s="25"/>
      <c r="V18" s="32"/>
      <c r="W18" s="33"/>
      <c r="X18" s="32"/>
      <c r="Y18" s="32"/>
      <c r="Z18" s="32"/>
      <c r="AA18" s="32"/>
      <c r="AB18" s="32"/>
      <c r="AC18" s="32"/>
      <c r="AD18" s="34"/>
    </row>
    <row r="19" spans="1:30" x14ac:dyDescent="0.35">
      <c r="A19" s="56"/>
      <c r="B19" s="58">
        <f t="shared" ca="1" si="3"/>
        <v>275</v>
      </c>
      <c r="C19" s="23">
        <f ca="1">IF(B19="","",INDEX(Pilastri!$A$1:$K$10000,$B19,4))</f>
        <v>2</v>
      </c>
      <c r="D19" s="23" t="str">
        <f ca="1">IF(B19="","",INDEX(Pilastri!$A$1:$K$10000,$B19,5))</f>
        <v>Minf</v>
      </c>
      <c r="E19" s="24">
        <f ca="1">IF(C19="","",INDEX(Pilastri!$A$1:$K$10000,$B19,6))</f>
        <v>-27.542999999999999</v>
      </c>
      <c r="F19" s="24">
        <f ca="1">IF(D19="","",INDEX(Pilastri!$A$1:$K$10000,$B19,7))</f>
        <v>-16.477</v>
      </c>
      <c r="G19" s="24">
        <f ca="1">IF(E19="","",INDEX(Pilastri!$A$1:$K$10000,$B19,8))</f>
        <v>-75.546000000000006</v>
      </c>
      <c r="H19" s="24">
        <f ca="1">IF(F19="","",INDEX(Pilastri!$A$1:$K$10000,$B19,9))</f>
        <v>-0.45800000000000002</v>
      </c>
      <c r="I19" s="24">
        <f ca="1">IF(G19="","",INDEX(Pilastri!$A$1:$K$10000,$B19,10))</f>
        <v>-0.878</v>
      </c>
      <c r="J19" s="24">
        <f ca="1">IF(H19="","",INDEX(Pilastri!$A$1:$K$10000,$B19,11))</f>
        <v>-1.2909999999999999</v>
      </c>
      <c r="K19" s="58"/>
      <c r="L19" s="58">
        <f t="shared" ca="1" si="4"/>
        <v>1055</v>
      </c>
      <c r="M19" s="23">
        <f ca="1">IF(L19="","",INDEX(Pilastri!$A$1:$K$10000,$L19,4))</f>
        <v>2</v>
      </c>
      <c r="N19" s="23" t="str">
        <f ca="1">IF(L19="","",INDEX(Pilastri!$A$1:$K$10000,$L19,5))</f>
        <v>Minf</v>
      </c>
      <c r="O19" s="24">
        <f ca="1">IF(M19="","",INDEX(Pilastri!$A$1:$K$10000,$L19,6))</f>
        <v>-7.6230000000000002</v>
      </c>
      <c r="P19" s="24">
        <f ca="1">IF(N19="","",INDEX(Pilastri!$A$1:$K$10000,$L19,7))</f>
        <v>-4.5590000000000002</v>
      </c>
      <c r="Q19" s="24">
        <f ca="1">IF(O19="","",INDEX(Pilastri!$A$1:$K$10000,$L19,8))</f>
        <v>-28.353000000000002</v>
      </c>
      <c r="R19" s="24">
        <f ca="1">IF(P19="","",INDEX(Pilastri!$A$1:$K$10000,$L19,9))</f>
        <v>-324.97500000000002</v>
      </c>
      <c r="S19" s="24">
        <f ca="1">IF(Q19="","",INDEX(Pilastri!$A$1:$K$10000,$L19,10))</f>
        <v>-36.698</v>
      </c>
      <c r="T19" s="24">
        <f ca="1">IF(R19="","",INDEX(Pilastri!$A$1:$K$10000,$L19,11))</f>
        <v>-53.99</v>
      </c>
      <c r="U19" s="25"/>
      <c r="V19" s="32"/>
      <c r="W19" s="33"/>
      <c r="X19" s="32"/>
      <c r="Y19" s="32"/>
      <c r="Z19" s="32"/>
      <c r="AA19" s="32"/>
      <c r="AB19" s="32"/>
      <c r="AC19" s="32"/>
      <c r="AD19" s="34"/>
    </row>
    <row r="20" spans="1:30" x14ac:dyDescent="0.35">
      <c r="A20" s="56"/>
      <c r="B20" s="58">
        <f t="shared" ca="1" si="3"/>
        <v>276</v>
      </c>
      <c r="C20" s="23">
        <f ca="1">IF(B20="","",INDEX(Pilastri!$A$1:$K$10000,$B20,4))</f>
        <v>2</v>
      </c>
      <c r="D20" s="23" t="str">
        <f ca="1">IF(B20="","",INDEX(Pilastri!$A$1:$K$10000,$B20,5))</f>
        <v>V</v>
      </c>
      <c r="E20" s="24">
        <f ca="1">IF(C20="","",INDEX(Pilastri!$A$1:$K$10000,$B20,6))</f>
        <v>17.189</v>
      </c>
      <c r="F20" s="24">
        <f ca="1">IF(D20="","",INDEX(Pilastri!$A$1:$K$10000,$B20,7))</f>
        <v>10.286</v>
      </c>
      <c r="G20" s="24">
        <f ca="1">IF(E20="","",INDEX(Pilastri!$A$1:$K$10000,$B20,8))</f>
        <v>46.777999999999999</v>
      </c>
      <c r="H20" s="24">
        <f ca="1">IF(F20="","",INDEX(Pilastri!$A$1:$K$10000,$B20,9))</f>
        <v>0.26700000000000002</v>
      </c>
      <c r="I20" s="24">
        <f ca="1">IF(G20="","",INDEX(Pilastri!$A$1:$K$10000,$B20,10))</f>
        <v>0.54500000000000004</v>
      </c>
      <c r="J20" s="24">
        <f ca="1">IF(H20="","",INDEX(Pilastri!$A$1:$K$10000,$B20,11))</f>
        <v>0.80100000000000005</v>
      </c>
      <c r="K20" s="58"/>
      <c r="L20" s="58">
        <f t="shared" ca="1" si="4"/>
        <v>1056</v>
      </c>
      <c r="M20" s="23">
        <f ca="1">IF(L20="","",INDEX(Pilastri!$A$1:$K$10000,$L20,4))</f>
        <v>2</v>
      </c>
      <c r="N20" s="23" t="str">
        <f ca="1">IF(L20="","",INDEX(Pilastri!$A$1:$K$10000,$L20,5))</f>
        <v>V</v>
      </c>
      <c r="O20" s="24">
        <f ca="1">IF(M20="","",INDEX(Pilastri!$A$1:$K$10000,$L20,6))</f>
        <v>8.17</v>
      </c>
      <c r="P20" s="24">
        <f ca="1">IF(N20="","",INDEX(Pilastri!$A$1:$K$10000,$L20,7))</f>
        <v>4.8029999999999999</v>
      </c>
      <c r="Q20" s="24">
        <f ca="1">IF(O20="","",INDEX(Pilastri!$A$1:$K$10000,$L20,8))</f>
        <v>18.190000000000001</v>
      </c>
      <c r="R20" s="24">
        <f ca="1">IF(P20="","",INDEX(Pilastri!$A$1:$K$10000,$L20,9))</f>
        <v>198.19</v>
      </c>
      <c r="S20" s="24">
        <f ca="1">IF(Q20="","",INDEX(Pilastri!$A$1:$K$10000,$L20,10))</f>
        <v>22.251999999999999</v>
      </c>
      <c r="T20" s="24">
        <f ca="1">IF(R20="","",INDEX(Pilastri!$A$1:$K$10000,$L20,11))</f>
        <v>32.738</v>
      </c>
      <c r="U20" s="25"/>
      <c r="V20" s="32"/>
      <c r="W20" s="33"/>
      <c r="X20" s="32"/>
      <c r="Y20" s="32"/>
      <c r="Z20" s="32"/>
      <c r="AA20" s="32"/>
      <c r="AB20" s="32"/>
      <c r="AC20" s="32"/>
      <c r="AD20" s="34"/>
    </row>
    <row r="21" spans="1:30" x14ac:dyDescent="0.35">
      <c r="A21" s="56"/>
      <c r="B21" s="58">
        <f t="shared" ca="1" si="3"/>
        <v>277</v>
      </c>
      <c r="C21" s="23">
        <f ca="1">IF(B21="","",INDEX(Pilastri!$A$1:$K$10000,$B21,4))</f>
        <v>2</v>
      </c>
      <c r="D21" s="23" t="str">
        <f ca="1">IF(B21="","",INDEX(Pilastri!$A$1:$K$10000,$B21,5))</f>
        <v>N</v>
      </c>
      <c r="E21" s="24">
        <f ca="1">IF(C21="","",INDEX(Pilastri!$A$1:$K$10000,$B21,6))</f>
        <v>-392.387</v>
      </c>
      <c r="F21" s="24">
        <f ca="1">IF(D21="","",INDEX(Pilastri!$A$1:$K$10000,$B21,7))</f>
        <v>-234.179</v>
      </c>
      <c r="G21" s="24">
        <f ca="1">IF(E21="","",INDEX(Pilastri!$A$1:$K$10000,$B21,8))</f>
        <v>-197.78899999999999</v>
      </c>
      <c r="H21" s="24">
        <f ca="1">IF(F21="","",INDEX(Pilastri!$A$1:$K$10000,$B21,9))</f>
        <v>-1.5309999999999999</v>
      </c>
      <c r="I21" s="24">
        <f ca="1">IF(G21="","",INDEX(Pilastri!$A$1:$K$10000,$B21,10))</f>
        <v>-2.294</v>
      </c>
      <c r="J21" s="24">
        <f ca="1">IF(H21="","",INDEX(Pilastri!$A$1:$K$10000,$B21,11))</f>
        <v>-3.375</v>
      </c>
      <c r="K21" s="58"/>
      <c r="L21" s="58">
        <f t="shared" ca="1" si="4"/>
        <v>1057</v>
      </c>
      <c r="M21" s="23">
        <f ca="1">IF(L21="","",INDEX(Pilastri!$A$1:$K$10000,$L21,4))</f>
        <v>2</v>
      </c>
      <c r="N21" s="23" t="str">
        <f ca="1">IF(L21="","",INDEX(Pilastri!$A$1:$K$10000,$L21,5))</f>
        <v>N</v>
      </c>
      <c r="O21" s="24">
        <f ca="1">IF(M21="","",INDEX(Pilastri!$A$1:$K$10000,$L21,6))</f>
        <v>-434.49400000000003</v>
      </c>
      <c r="P21" s="24">
        <f ca="1">IF(N21="","",INDEX(Pilastri!$A$1:$K$10000,$L21,7))</f>
        <v>-285.99400000000003</v>
      </c>
      <c r="Q21" s="24">
        <f ca="1">IF(O21="","",INDEX(Pilastri!$A$1:$K$10000,$L21,8))</f>
        <v>0</v>
      </c>
      <c r="R21" s="24">
        <f ca="1">IF(P21="","",INDEX(Pilastri!$A$1:$K$10000,$L21,9))</f>
        <v>0</v>
      </c>
      <c r="S21" s="24">
        <f ca="1">IF(Q21="","",INDEX(Pilastri!$A$1:$K$10000,$L21,10))</f>
        <v>0</v>
      </c>
      <c r="T21" s="24">
        <f ca="1">IF(R21="","",INDEX(Pilastri!$A$1:$K$10000,$L21,11))</f>
        <v>0</v>
      </c>
      <c r="U21" s="25"/>
      <c r="V21" s="32"/>
      <c r="W21" s="33">
        <f ca="1">M21</f>
        <v>2</v>
      </c>
      <c r="X21" s="33" t="str">
        <f ca="1">N21</f>
        <v>N</v>
      </c>
      <c r="Y21" s="54">
        <f ca="1">IF($W21="","",E21+O21)</f>
        <v>-826.88100000000009</v>
      </c>
      <c r="Z21" s="54">
        <f t="shared" ref="Z21" ca="1" si="15">IF($W21="","",F21+P21)</f>
        <v>-520.173</v>
      </c>
      <c r="AA21" s="54">
        <f t="shared" ref="AA21" ca="1" si="16">IF($W21="","",G21+Q21)</f>
        <v>-197.78899999999999</v>
      </c>
      <c r="AB21" s="54">
        <f t="shared" ref="AB21" ca="1" si="17">IF($W21="","",H21+R21)</f>
        <v>-1.5309999999999999</v>
      </c>
      <c r="AC21" s="54">
        <f t="shared" ref="AC21" ca="1" si="18">IF($W21="","",I21+S21)</f>
        <v>-2.294</v>
      </c>
      <c r="AD21" s="54">
        <f t="shared" ref="AD21" ca="1" si="19">IF($W21="","",J21+T21)</f>
        <v>-3.375</v>
      </c>
    </row>
    <row r="22" spans="1:30" x14ac:dyDescent="0.35">
      <c r="A22" s="56"/>
      <c r="B22" s="58">
        <f t="shared" ca="1" si="3"/>
        <v>278</v>
      </c>
      <c r="C22" s="23">
        <f ca="1">IF(B22="","",INDEX(Pilastri!$A$1:$K$10000,$B22,4))</f>
        <v>1</v>
      </c>
      <c r="D22" s="23" t="str">
        <f ca="1">IF(B22="","",INDEX(Pilastri!$A$1:$K$10000,$B22,5))</f>
        <v>Msup</v>
      </c>
      <c r="E22" s="24">
        <f ca="1">IF(C22="","",INDEX(Pilastri!$A$1:$K$10000,$B22,6))</f>
        <v>16.215</v>
      </c>
      <c r="F22" s="24">
        <f ca="1">IF(D22="","",INDEX(Pilastri!$A$1:$K$10000,$B22,7))</f>
        <v>9.6999999999999993</v>
      </c>
      <c r="G22" s="24">
        <f ca="1">IF(E22="","",INDEX(Pilastri!$A$1:$K$10000,$B22,8))</f>
        <v>59.698999999999998</v>
      </c>
      <c r="H22" s="24">
        <f ca="1">IF(F22="","",INDEX(Pilastri!$A$1:$K$10000,$B22,9))</f>
        <v>-0.73099999999999998</v>
      </c>
      <c r="I22" s="24">
        <f ca="1">IF(G22="","",INDEX(Pilastri!$A$1:$K$10000,$B22,10))</f>
        <v>0.73099999999999998</v>
      </c>
      <c r="J22" s="24">
        <f ca="1">IF(H22="","",INDEX(Pilastri!$A$1:$K$10000,$B22,11))</f>
        <v>1.0760000000000001</v>
      </c>
      <c r="K22" s="58"/>
      <c r="L22" s="58">
        <f t="shared" ca="1" si="4"/>
        <v>1058</v>
      </c>
      <c r="M22" s="23">
        <f ca="1">IF(L22="","",INDEX(Pilastri!$A$1:$K$10000,$L22,4))</f>
        <v>1</v>
      </c>
      <c r="N22" s="23" t="str">
        <f ca="1">IF(L22="","",INDEX(Pilastri!$A$1:$K$10000,$L22,5))</f>
        <v>Msup</v>
      </c>
      <c r="O22" s="24">
        <f ca="1">IF(M22="","",INDEX(Pilastri!$A$1:$K$10000,$L22,6))</f>
        <v>-1.0620000000000001</v>
      </c>
      <c r="P22" s="24">
        <f ca="1">IF(N22="","",INDEX(Pilastri!$A$1:$K$10000,$L22,7))</f>
        <v>-0.54600000000000004</v>
      </c>
      <c r="Q22" s="24">
        <f ca="1">IF(O22="","",INDEX(Pilastri!$A$1:$K$10000,$L22,8))</f>
        <v>29.649000000000001</v>
      </c>
      <c r="R22" s="24">
        <f ca="1">IF(P22="","",INDEX(Pilastri!$A$1:$K$10000,$L22,9))</f>
        <v>225.87299999999999</v>
      </c>
      <c r="S22" s="24">
        <f ca="1">IF(Q22="","",INDEX(Pilastri!$A$1:$K$10000,$L22,10))</f>
        <v>24.576000000000001</v>
      </c>
      <c r="T22" s="24">
        <f ca="1">IF(R22="","",INDEX(Pilastri!$A$1:$K$10000,$L22,11))</f>
        <v>36.158000000000001</v>
      </c>
      <c r="U22" s="25"/>
      <c r="V22" s="32"/>
      <c r="W22" s="33"/>
      <c r="X22" s="32"/>
      <c r="Y22" s="32"/>
      <c r="Z22" s="32"/>
      <c r="AA22" s="32"/>
      <c r="AB22" s="32"/>
      <c r="AC22" s="32"/>
      <c r="AD22" s="34"/>
    </row>
    <row r="23" spans="1:30" x14ac:dyDescent="0.35">
      <c r="A23" s="56"/>
      <c r="B23" s="58">
        <f t="shared" ca="1" si="3"/>
        <v>279</v>
      </c>
      <c r="C23" s="23">
        <f ca="1">IF(B23="","",INDEX(Pilastri!$A$1:$K$10000,$B23,4))</f>
        <v>1</v>
      </c>
      <c r="D23" s="23" t="str">
        <f ca="1">IF(B23="","",INDEX(Pilastri!$A$1:$K$10000,$B23,5))</f>
        <v>Minf</v>
      </c>
      <c r="E23" s="24">
        <f ca="1">IF(C23="","",INDEX(Pilastri!$A$1:$K$10000,$B23,6))</f>
        <v>-8.3160000000000007</v>
      </c>
      <c r="F23" s="24">
        <f ca="1">IF(D23="","",INDEX(Pilastri!$A$1:$K$10000,$B23,7))</f>
        <v>-4.9790000000000001</v>
      </c>
      <c r="G23" s="24">
        <f ca="1">IF(E23="","",INDEX(Pilastri!$A$1:$K$10000,$B23,8))</f>
        <v>-74.064999999999998</v>
      </c>
      <c r="H23" s="24">
        <f ca="1">IF(F23="","",INDEX(Pilastri!$A$1:$K$10000,$B23,9))</f>
        <v>0.77400000000000002</v>
      </c>
      <c r="I23" s="24">
        <f ca="1">IF(G23="","",INDEX(Pilastri!$A$1:$K$10000,$B23,10))</f>
        <v>-0.90300000000000002</v>
      </c>
      <c r="J23" s="24">
        <f ca="1">IF(H23="","",INDEX(Pilastri!$A$1:$K$10000,$B23,11))</f>
        <v>-1.3280000000000001</v>
      </c>
      <c r="K23" s="58"/>
      <c r="L23" s="58">
        <f t="shared" ca="1" si="4"/>
        <v>1059</v>
      </c>
      <c r="M23" s="23">
        <f ca="1">IF(L23="","",INDEX(Pilastri!$A$1:$K$10000,$L23,4))</f>
        <v>1</v>
      </c>
      <c r="N23" s="23" t="str">
        <f ca="1">IF(L23="","",INDEX(Pilastri!$A$1:$K$10000,$L23,5))</f>
        <v>Minf</v>
      </c>
      <c r="O23" s="24">
        <f ca="1">IF(M23="","",INDEX(Pilastri!$A$1:$K$10000,$L23,6))</f>
        <v>0.91100000000000003</v>
      </c>
      <c r="P23" s="24">
        <f ca="1">IF(N23="","",INDEX(Pilastri!$A$1:$K$10000,$L23,7))</f>
        <v>0.39500000000000002</v>
      </c>
      <c r="Q23" s="24">
        <f ca="1">IF(O23="","",INDEX(Pilastri!$A$1:$K$10000,$L23,8))</f>
        <v>-52.005000000000003</v>
      </c>
      <c r="R23" s="24">
        <f ca="1">IF(P23="","",INDEX(Pilastri!$A$1:$K$10000,$L23,9))</f>
        <v>-446.16699999999997</v>
      </c>
      <c r="S23" s="24">
        <f ca="1">IF(Q23="","",INDEX(Pilastri!$A$1:$K$10000,$L23,10))</f>
        <v>-49.295000000000002</v>
      </c>
      <c r="T23" s="24">
        <f ca="1">IF(R23="","",INDEX(Pilastri!$A$1:$K$10000,$L23,11))</f>
        <v>-72.524000000000001</v>
      </c>
      <c r="U23" s="25"/>
      <c r="V23" s="32"/>
      <c r="W23" s="33"/>
      <c r="X23" s="32"/>
      <c r="Y23" s="32"/>
      <c r="Z23" s="32"/>
      <c r="AA23" s="32"/>
      <c r="AB23" s="32"/>
      <c r="AC23" s="32"/>
      <c r="AD23" s="34"/>
    </row>
    <row r="24" spans="1:30" x14ac:dyDescent="0.35">
      <c r="A24" s="56"/>
      <c r="B24" s="58">
        <f t="shared" ca="1" si="3"/>
        <v>280</v>
      </c>
      <c r="C24" s="23">
        <f ca="1">IF(B24="","",INDEX(Pilastri!$A$1:$K$10000,$B24,4))</f>
        <v>1</v>
      </c>
      <c r="D24" s="23" t="str">
        <f ca="1">IF(B24="","",INDEX(Pilastri!$A$1:$K$10000,$B24,5))</f>
        <v>V</v>
      </c>
      <c r="E24" s="24">
        <f ca="1">IF(C24="","",INDEX(Pilastri!$A$1:$K$10000,$B24,6))</f>
        <v>6.8140000000000001</v>
      </c>
      <c r="F24" s="24">
        <f ca="1">IF(D24="","",INDEX(Pilastri!$A$1:$K$10000,$B24,7))</f>
        <v>4.077</v>
      </c>
      <c r="G24" s="24">
        <f ca="1">IF(E24="","",INDEX(Pilastri!$A$1:$K$10000,$B24,8))</f>
        <v>37.155999999999999</v>
      </c>
      <c r="H24" s="24">
        <f ca="1">IF(F24="","",INDEX(Pilastri!$A$1:$K$10000,$B24,9))</f>
        <v>-0.41799999999999998</v>
      </c>
      <c r="I24" s="24">
        <f ca="1">IF(G24="","",INDEX(Pilastri!$A$1:$K$10000,$B24,10))</f>
        <v>0.45400000000000001</v>
      </c>
      <c r="J24" s="24">
        <f ca="1">IF(H24="","",INDEX(Pilastri!$A$1:$K$10000,$B24,11))</f>
        <v>0.66800000000000004</v>
      </c>
      <c r="K24" s="58"/>
      <c r="L24" s="58">
        <f t="shared" ca="1" si="4"/>
        <v>1060</v>
      </c>
      <c r="M24" s="23">
        <f ca="1">IF(L24="","",INDEX(Pilastri!$A$1:$K$10000,$L24,4))</f>
        <v>1</v>
      </c>
      <c r="N24" s="23" t="str">
        <f ca="1">IF(L24="","",INDEX(Pilastri!$A$1:$K$10000,$L24,5))</f>
        <v>V</v>
      </c>
      <c r="O24" s="24">
        <f ca="1">IF(M24="","",INDEX(Pilastri!$A$1:$K$10000,$L24,6))</f>
        <v>-0.54800000000000004</v>
      </c>
      <c r="P24" s="24">
        <f ca="1">IF(N24="","",INDEX(Pilastri!$A$1:$K$10000,$L24,7))</f>
        <v>-0.26100000000000001</v>
      </c>
      <c r="Q24" s="24">
        <f ca="1">IF(O24="","",INDEX(Pilastri!$A$1:$K$10000,$L24,8))</f>
        <v>22.664000000000001</v>
      </c>
      <c r="R24" s="24">
        <f ca="1">IF(P24="","",INDEX(Pilastri!$A$1:$K$10000,$L24,9))</f>
        <v>186.625</v>
      </c>
      <c r="S24" s="24">
        <f ca="1">IF(Q24="","",INDEX(Pilastri!$A$1:$K$10000,$L24,10))</f>
        <v>20.52</v>
      </c>
      <c r="T24" s="24">
        <f ca="1">IF(R24="","",INDEX(Pilastri!$A$1:$K$10000,$L24,11))</f>
        <v>30.189</v>
      </c>
      <c r="U24" s="25"/>
      <c r="V24" s="32"/>
      <c r="W24" s="33"/>
      <c r="X24" s="32"/>
      <c r="Y24" s="32"/>
      <c r="Z24" s="32"/>
      <c r="AA24" s="32"/>
      <c r="AB24" s="32"/>
      <c r="AC24" s="32"/>
      <c r="AD24" s="34"/>
    </row>
    <row r="25" spans="1:30" x14ac:dyDescent="0.35">
      <c r="A25" s="56"/>
      <c r="B25" s="58">
        <f t="shared" ca="1" si="3"/>
        <v>281</v>
      </c>
      <c r="C25" s="23">
        <f ca="1">IF(B25="","",INDEX(Pilastri!$A$1:$K$10000,$B25,4))</f>
        <v>1</v>
      </c>
      <c r="D25" s="23" t="str">
        <f ca="1">IF(B25="","",INDEX(Pilastri!$A$1:$K$10000,$B25,5))</f>
        <v>N</v>
      </c>
      <c r="E25" s="24">
        <f ca="1">IF(C25="","",INDEX(Pilastri!$A$1:$K$10000,$B25,6))</f>
        <v>-490.512</v>
      </c>
      <c r="F25" s="24">
        <f ca="1">IF(D25="","",INDEX(Pilastri!$A$1:$K$10000,$B25,7))</f>
        <v>-292.87400000000002</v>
      </c>
      <c r="G25" s="24">
        <f ca="1">IF(E25="","",INDEX(Pilastri!$A$1:$K$10000,$B25,8))</f>
        <v>-279.89100000000002</v>
      </c>
      <c r="H25" s="24">
        <f ca="1">IF(F25="","",INDEX(Pilastri!$A$1:$K$10000,$B25,9))</f>
        <v>-1.4910000000000001</v>
      </c>
      <c r="I25" s="24">
        <f ca="1">IF(G25="","",INDEX(Pilastri!$A$1:$K$10000,$B25,10))</f>
        <v>-3.2839999999999998</v>
      </c>
      <c r="J25" s="24">
        <f ca="1">IF(H25="","",INDEX(Pilastri!$A$1:$K$10000,$B25,11))</f>
        <v>-4.8310000000000004</v>
      </c>
      <c r="K25" s="58"/>
      <c r="L25" s="58">
        <f t="shared" ca="1" si="4"/>
        <v>1061</v>
      </c>
      <c r="M25" s="23">
        <f ca="1">IF(L25="","",INDEX(Pilastri!$A$1:$K$10000,$L25,4))</f>
        <v>1</v>
      </c>
      <c r="N25" s="23" t="str">
        <f ca="1">IF(L25="","",INDEX(Pilastri!$A$1:$K$10000,$L25,5))</f>
        <v>N</v>
      </c>
      <c r="O25" s="24">
        <f ca="1">IF(M25="","",INDEX(Pilastri!$A$1:$K$10000,$L25,6))</f>
        <v>-504.22800000000001</v>
      </c>
      <c r="P25" s="24">
        <f ca="1">IF(N25="","",INDEX(Pilastri!$A$1:$K$10000,$L25,7))</f>
        <v>-336.44900000000001</v>
      </c>
      <c r="Q25" s="24">
        <f ca="1">IF(O25="","",INDEX(Pilastri!$A$1:$K$10000,$L25,8))</f>
        <v>0</v>
      </c>
      <c r="R25" s="24">
        <f ca="1">IF(P25="","",INDEX(Pilastri!$A$1:$K$10000,$L25,9))</f>
        <v>0</v>
      </c>
      <c r="S25" s="24">
        <f ca="1">IF(Q25="","",INDEX(Pilastri!$A$1:$K$10000,$L25,10))</f>
        <v>0</v>
      </c>
      <c r="T25" s="24">
        <f ca="1">IF(R25="","",INDEX(Pilastri!$A$1:$K$10000,$L25,11))</f>
        <v>0</v>
      </c>
      <c r="U25" s="25"/>
      <c r="V25" s="32"/>
      <c r="W25" s="33">
        <f ca="1">M25</f>
        <v>1</v>
      </c>
      <c r="X25" s="33" t="str">
        <f ca="1">N25</f>
        <v>N</v>
      </c>
      <c r="Y25" s="54">
        <f ca="1">IF($W25="","",E25+O25)</f>
        <v>-994.74</v>
      </c>
      <c r="Z25" s="54">
        <f t="shared" ref="Z25" ca="1" si="20">IF($W25="","",F25+P25)</f>
        <v>-629.32300000000009</v>
      </c>
      <c r="AA25" s="54">
        <f t="shared" ref="AA25" ca="1" si="21">IF($W25="","",G25+Q25)</f>
        <v>-279.89100000000002</v>
      </c>
      <c r="AB25" s="54">
        <f t="shared" ref="AB25" ca="1" si="22">IF($W25="","",H25+R25)</f>
        <v>-1.4910000000000001</v>
      </c>
      <c r="AC25" s="54">
        <f t="shared" ref="AC25" ca="1" si="23">IF($W25="","",I25+S25)</f>
        <v>-3.2839999999999998</v>
      </c>
      <c r="AD25" s="54">
        <f t="shared" ref="AD25" ca="1" si="24">IF($W25="","",J25+T25)</f>
        <v>-4.8310000000000004</v>
      </c>
    </row>
    <row r="26" spans="1:30" x14ac:dyDescent="0.35">
      <c r="A26" s="56"/>
      <c r="B26" s="58" t="str">
        <f t="shared" ca="1" si="3"/>
        <v/>
      </c>
      <c r="C26" s="23" t="str">
        <f ca="1">IF(B26="","",INDEX(Pilastri!$A$1:$K$10000,$B26,4))</f>
        <v/>
      </c>
      <c r="D26" s="23" t="str">
        <f ca="1">IF(B26="","",INDEX(Pilastri!$A$1:$K$10000,$B26,5))</f>
        <v/>
      </c>
      <c r="E26" s="24" t="str">
        <f ca="1">IF(C26="","",INDEX(Pilastri!$A$1:$K$10000,$B26,6))</f>
        <v/>
      </c>
      <c r="F26" s="24" t="str">
        <f ca="1">IF(D26="","",INDEX(Pilastri!$A$1:$K$10000,$B26,7))</f>
        <v/>
      </c>
      <c r="G26" s="24" t="str">
        <f ca="1">IF(E26="","",INDEX(Pilastri!$A$1:$K$10000,$B26,8))</f>
        <v/>
      </c>
      <c r="H26" s="24" t="str">
        <f ca="1">IF(F26="","",INDEX(Pilastri!$A$1:$K$10000,$B26,9))</f>
        <v/>
      </c>
      <c r="I26" s="24" t="str">
        <f ca="1">IF(G26="","",INDEX(Pilastri!$A$1:$K$10000,$B26,10))</f>
        <v/>
      </c>
      <c r="J26" s="24" t="str">
        <f ca="1">IF(H26="","",INDEX(Pilastri!$A$1:$K$10000,$B26,11))</f>
        <v/>
      </c>
      <c r="K26" s="58"/>
      <c r="L26" s="58" t="str">
        <f t="shared" ca="1" si="4"/>
        <v/>
      </c>
      <c r="M26" s="23" t="str">
        <f ca="1">IF(L26="","",INDEX(Pilastri!$A$1:$K$10000,$L26,4))</f>
        <v/>
      </c>
      <c r="N26" s="23" t="str">
        <f ca="1">IF(L26="","",INDEX(Pilastri!$A$1:$K$10000,$L26,5))</f>
        <v/>
      </c>
      <c r="O26" s="24" t="str">
        <f ca="1">IF(M26="","",INDEX(Pilastri!$A$1:$K$10000,$L26,6))</f>
        <v/>
      </c>
      <c r="P26" s="24" t="str">
        <f ca="1">IF(N26="","",INDEX(Pilastri!$A$1:$K$10000,$L26,7))</f>
        <v/>
      </c>
      <c r="Q26" s="24" t="str">
        <f ca="1">IF(O26="","",INDEX(Pilastri!$A$1:$K$10000,$L26,8))</f>
        <v/>
      </c>
      <c r="R26" s="24" t="str">
        <f ca="1">IF(P26="","",INDEX(Pilastri!$A$1:$K$10000,$L26,9))</f>
        <v/>
      </c>
      <c r="S26" s="24" t="str">
        <f ca="1">IF(Q26="","",INDEX(Pilastri!$A$1:$K$10000,$L26,10))</f>
        <v/>
      </c>
      <c r="T26" s="24" t="str">
        <f ca="1">IF(R26="","",INDEX(Pilastri!$A$1:$K$10000,$L26,11))</f>
        <v/>
      </c>
      <c r="U26" s="25"/>
      <c r="V26" s="25"/>
      <c r="W26" s="33"/>
      <c r="X26" s="32"/>
      <c r="Y26" s="32"/>
      <c r="Z26" s="32"/>
      <c r="AA26" s="32"/>
      <c r="AB26" s="32"/>
      <c r="AC26" s="32"/>
      <c r="AD26" s="34"/>
    </row>
    <row r="27" spans="1:30" x14ac:dyDescent="0.35">
      <c r="A27" s="56"/>
      <c r="B27" s="58" t="str">
        <f t="shared" ca="1" si="3"/>
        <v/>
      </c>
      <c r="C27" s="23" t="str">
        <f ca="1">IF(B27="","",INDEX(Pilastri!$A$1:$K$10000,$B27,4))</f>
        <v/>
      </c>
      <c r="D27" s="23" t="str">
        <f ca="1">IF(B27="","",INDEX(Pilastri!$A$1:$K$10000,$B27,5))</f>
        <v/>
      </c>
      <c r="E27" s="24" t="str">
        <f ca="1">IF(C27="","",INDEX(Pilastri!$A$1:$K$10000,$B27,6))</f>
        <v/>
      </c>
      <c r="F27" s="24" t="str">
        <f ca="1">IF(D27="","",INDEX(Pilastri!$A$1:$K$10000,$B27,7))</f>
        <v/>
      </c>
      <c r="G27" s="24" t="str">
        <f ca="1">IF(E27="","",INDEX(Pilastri!$A$1:$K$10000,$B27,8))</f>
        <v/>
      </c>
      <c r="H27" s="24" t="str">
        <f ca="1">IF(F27="","",INDEX(Pilastri!$A$1:$K$10000,$B27,9))</f>
        <v/>
      </c>
      <c r="I27" s="24" t="str">
        <f ca="1">IF(G27="","",INDEX(Pilastri!$A$1:$K$10000,$B27,10))</f>
        <v/>
      </c>
      <c r="J27" s="24" t="str">
        <f ca="1">IF(H27="","",INDEX(Pilastri!$A$1:$K$10000,$B27,11))</f>
        <v/>
      </c>
      <c r="K27" s="61"/>
      <c r="L27" s="58" t="str">
        <f t="shared" ca="1" si="4"/>
        <v/>
      </c>
      <c r="M27" s="23" t="str">
        <f ca="1">IF(L27="","",INDEX(Pilastri!$A$1:$K$10000,$L27,4))</f>
        <v/>
      </c>
      <c r="N27" s="23" t="str">
        <f ca="1">IF(L27="","",INDEX(Pilastri!$A$1:$K$10000,$L27,5))</f>
        <v/>
      </c>
      <c r="O27" s="24" t="str">
        <f ca="1">IF(M27="","",INDEX(Pilastri!$A$1:$K$10000,$L27,6))</f>
        <v/>
      </c>
      <c r="P27" s="24" t="str">
        <f ca="1">IF(N27="","",INDEX(Pilastri!$A$1:$K$10000,$L27,7))</f>
        <v/>
      </c>
      <c r="Q27" s="24" t="str">
        <f ca="1">IF(O27="","",INDEX(Pilastri!$A$1:$K$10000,$L27,8))</f>
        <v/>
      </c>
      <c r="R27" s="24" t="str">
        <f ca="1">IF(P27="","",INDEX(Pilastri!$A$1:$K$10000,$L27,9))</f>
        <v/>
      </c>
      <c r="S27" s="24" t="str">
        <f ca="1">IF(Q27="","",INDEX(Pilastri!$A$1:$K$10000,$L27,10))</f>
        <v/>
      </c>
      <c r="T27" s="24" t="str">
        <f ca="1">IF(R27="","",INDEX(Pilastri!$A$1:$K$10000,$L27,11))</f>
        <v/>
      </c>
      <c r="U27" s="25"/>
      <c r="V27" s="25"/>
      <c r="W27" s="33"/>
      <c r="X27" s="32"/>
      <c r="Y27" s="32"/>
      <c r="Z27" s="32"/>
      <c r="AA27" s="32"/>
      <c r="AB27" s="32"/>
      <c r="AC27" s="32"/>
      <c r="AD27" s="34"/>
    </row>
    <row r="28" spans="1:30" x14ac:dyDescent="0.35">
      <c r="A28" s="56"/>
      <c r="B28" s="58" t="str">
        <f t="shared" ca="1" si="3"/>
        <v/>
      </c>
      <c r="C28" s="23" t="str">
        <f ca="1">IF(B28="","",INDEX(Pilastri!$A$1:$K$10000,$B28,4))</f>
        <v/>
      </c>
      <c r="D28" s="23" t="str">
        <f ca="1">IF(B28="","",INDEX(Pilastri!$A$1:$K$10000,$B28,5))</f>
        <v/>
      </c>
      <c r="E28" s="24" t="str">
        <f ca="1">IF(C28="","",INDEX(Pilastri!$A$1:$K$10000,$B28,6))</f>
        <v/>
      </c>
      <c r="F28" s="24" t="str">
        <f ca="1">IF(D28="","",INDEX(Pilastri!$A$1:$K$10000,$B28,7))</f>
        <v/>
      </c>
      <c r="G28" s="24" t="str">
        <f ca="1">IF(E28="","",INDEX(Pilastri!$A$1:$K$10000,$B28,8))</f>
        <v/>
      </c>
      <c r="H28" s="24" t="str">
        <f ca="1">IF(F28="","",INDEX(Pilastri!$A$1:$K$10000,$B28,9))</f>
        <v/>
      </c>
      <c r="I28" s="24" t="str">
        <f ca="1">IF(G28="","",INDEX(Pilastri!$A$1:$K$10000,$B28,10))</f>
        <v/>
      </c>
      <c r="J28" s="24" t="str">
        <f ca="1">IF(H28="","",INDEX(Pilastri!$A$1:$K$10000,$B28,11))</f>
        <v/>
      </c>
      <c r="K28" s="58"/>
      <c r="L28" s="58" t="str">
        <f t="shared" ca="1" si="4"/>
        <v/>
      </c>
      <c r="M28" s="23" t="str">
        <f ca="1">IF(L28="","",INDEX(Pilastri!$A$1:$K$10000,$L28,4))</f>
        <v/>
      </c>
      <c r="N28" s="23" t="str">
        <f ca="1">IF(L28="","",INDEX(Pilastri!$A$1:$K$10000,$L28,5))</f>
        <v/>
      </c>
      <c r="O28" s="24" t="str">
        <f ca="1">IF(M28="","",INDEX(Pilastri!$A$1:$K$10000,$L28,6))</f>
        <v/>
      </c>
      <c r="P28" s="24" t="str">
        <f ca="1">IF(N28="","",INDEX(Pilastri!$A$1:$K$10000,$L28,7))</f>
        <v/>
      </c>
      <c r="Q28" s="24" t="str">
        <f ca="1">IF(O28="","",INDEX(Pilastri!$A$1:$K$10000,$L28,8))</f>
        <v/>
      </c>
      <c r="R28" s="24" t="str">
        <f ca="1">IF(P28="","",INDEX(Pilastri!$A$1:$K$10000,$L28,9))</f>
        <v/>
      </c>
      <c r="S28" s="24" t="str">
        <f ca="1">IF(Q28="","",INDEX(Pilastri!$A$1:$K$10000,$L28,10))</f>
        <v/>
      </c>
      <c r="T28" s="24" t="str">
        <f ca="1">IF(R28="","",INDEX(Pilastri!$A$1:$K$10000,$L28,11))</f>
        <v/>
      </c>
      <c r="U28" s="25"/>
      <c r="V28" s="25"/>
      <c r="W28" s="33"/>
      <c r="X28" s="32"/>
      <c r="Y28" s="32"/>
      <c r="Z28" s="32"/>
      <c r="AA28" s="32"/>
      <c r="AB28" s="32"/>
      <c r="AC28" s="32"/>
      <c r="AD28" s="34"/>
    </row>
    <row r="29" spans="1:30" s="32" customFormat="1" x14ac:dyDescent="0.35">
      <c r="A29" s="58"/>
      <c r="B29" s="58" t="str">
        <f t="shared" ca="1" si="3"/>
        <v/>
      </c>
      <c r="C29" s="23" t="str">
        <f ca="1">IF(B29="","",INDEX(Pilastri!$A$1:$K$10000,$B29,4))</f>
        <v/>
      </c>
      <c r="D29" s="23" t="str">
        <f ca="1">IF(B29="","",INDEX(Pilastri!$A$1:$K$10000,$B29,5))</f>
        <v/>
      </c>
      <c r="E29" s="24" t="str">
        <f ca="1">IF(C29="","",INDEX(Pilastri!$A$1:$K$10000,$B29,6))</f>
        <v/>
      </c>
      <c r="F29" s="24" t="str">
        <f ca="1">IF(D29="","",INDEX(Pilastri!$A$1:$K$10000,$B29,7))</f>
        <v/>
      </c>
      <c r="G29" s="24" t="str">
        <f ca="1">IF(E29="","",INDEX(Pilastri!$A$1:$K$10000,$B29,8))</f>
        <v/>
      </c>
      <c r="H29" s="24" t="str">
        <f ca="1">IF(F29="","",INDEX(Pilastri!$A$1:$K$10000,$B29,9))</f>
        <v/>
      </c>
      <c r="I29" s="24" t="str">
        <f ca="1">IF(G29="","",INDEX(Pilastri!$A$1:$K$10000,$B29,10))</f>
        <v/>
      </c>
      <c r="J29" s="24" t="str">
        <f ca="1">IF(H29="","",INDEX(Pilastri!$A$1:$K$10000,$B29,11))</f>
        <v/>
      </c>
      <c r="K29" s="58"/>
      <c r="L29" s="58" t="str">
        <f t="shared" ca="1" si="4"/>
        <v/>
      </c>
      <c r="M29" s="23" t="str">
        <f ca="1">IF(L29="","",INDEX(Pilastri!$A$1:$K$10000,$L29,4))</f>
        <v/>
      </c>
      <c r="N29" s="23" t="str">
        <f ca="1">IF(L29="","",INDEX(Pilastri!$A$1:$K$10000,$L29,5))</f>
        <v/>
      </c>
      <c r="O29" s="24" t="str">
        <f ca="1">IF(M29="","",INDEX(Pilastri!$A$1:$K$10000,$L29,6))</f>
        <v/>
      </c>
      <c r="P29" s="24" t="str">
        <f ca="1">IF(N29="","",INDEX(Pilastri!$A$1:$K$10000,$L29,7))</f>
        <v/>
      </c>
      <c r="Q29" s="24" t="str">
        <f ca="1">IF(O29="","",INDEX(Pilastri!$A$1:$K$10000,$L29,8))</f>
        <v/>
      </c>
      <c r="R29" s="24" t="str">
        <f ca="1">IF(P29="","",INDEX(Pilastri!$A$1:$K$10000,$L29,9))</f>
        <v/>
      </c>
      <c r="S29" s="24" t="str">
        <f ca="1">IF(Q29="","",INDEX(Pilastri!$A$1:$K$10000,$L29,10))</f>
        <v/>
      </c>
      <c r="T29" s="24" t="str">
        <f ca="1">IF(R29="","",INDEX(Pilastri!$A$1:$K$10000,$L29,11))</f>
        <v/>
      </c>
      <c r="U29" s="25"/>
      <c r="V29" s="25"/>
      <c r="W29" s="33" t="str">
        <f ca="1">M29</f>
        <v/>
      </c>
      <c r="X29" s="33" t="str">
        <f ca="1">N29</f>
        <v/>
      </c>
      <c r="Y29" s="54" t="str">
        <f ca="1">IF($W29="","",E29+O29)</f>
        <v/>
      </c>
      <c r="Z29" s="54" t="str">
        <f t="shared" ref="Z29" ca="1" si="25">IF($W29="","",F29+P29)</f>
        <v/>
      </c>
      <c r="AA29" s="54" t="str">
        <f t="shared" ref="AA29" ca="1" si="26">IF($W29="","",G29+Q29)</f>
        <v/>
      </c>
      <c r="AB29" s="54" t="str">
        <f t="shared" ref="AB29" ca="1" si="27">IF($W29="","",H29+R29)</f>
        <v/>
      </c>
      <c r="AC29" s="54" t="str">
        <f t="shared" ref="AC29" ca="1" si="28">IF($W29="","",I29+S29)</f>
        <v/>
      </c>
      <c r="AD29" s="54" t="str">
        <f t="shared" ref="AD29" ca="1" si="29">IF($W29="","",J29+T29)</f>
        <v/>
      </c>
    </row>
    <row r="30" spans="1:30" x14ac:dyDescent="0.35">
      <c r="A30" s="58"/>
      <c r="B30" s="58" t="str">
        <f t="shared" ref="B30:B33" ca="1" si="30">IF(ROW(C30)-ROW(C$6)&gt;=4*$C$6,"",B29+1)</f>
        <v/>
      </c>
      <c r="C30" s="23" t="str">
        <f ca="1">IF(B30="","",INDEX(Pilastri!$A$1:$K$10000,$B30,4))</f>
        <v/>
      </c>
      <c r="D30" s="23" t="str">
        <f ca="1">IF(B30="","",INDEX(Pilastri!$A$1:$K$10000,$B30,5))</f>
        <v/>
      </c>
      <c r="E30" s="24" t="str">
        <f ca="1">IF(C30="","",INDEX(Pilastri!$A$1:$K$10000,$B30,6))</f>
        <v/>
      </c>
      <c r="F30" s="24" t="str">
        <f ca="1">IF(D30="","",INDEX(Pilastri!$A$1:$K$10000,$B30,7))</f>
        <v/>
      </c>
      <c r="G30" s="24" t="str">
        <f ca="1">IF(E30="","",INDEX(Pilastri!$A$1:$K$10000,$B30,8))</f>
        <v/>
      </c>
      <c r="H30" s="24" t="str">
        <f ca="1">IF(F30="","",INDEX(Pilastri!$A$1:$K$10000,$B30,9))</f>
        <v/>
      </c>
      <c r="I30" s="24" t="str">
        <f ca="1">IF(G30="","",INDEX(Pilastri!$A$1:$K$10000,$B30,10))</f>
        <v/>
      </c>
      <c r="J30" s="24" t="str">
        <f ca="1">IF(H30="","",INDEX(Pilastri!$A$1:$K$10000,$B30,11))</f>
        <v/>
      </c>
      <c r="K30" s="58"/>
      <c r="L30" s="58" t="str">
        <f t="shared" ref="L30:L33" ca="1" si="31">IF(ROW(M30)-ROW(M$6)&gt;=4*$C$6,"",L29+1)</f>
        <v/>
      </c>
      <c r="M30" s="23" t="str">
        <f ca="1">IF(L30="","",INDEX(Pilastri!$A$1:$K$10000,$L30,4))</f>
        <v/>
      </c>
      <c r="N30" s="23" t="str">
        <f ca="1">IF(L30="","",INDEX(Pilastri!$A$1:$K$10000,$L30,5))</f>
        <v/>
      </c>
      <c r="O30" s="24" t="str">
        <f ca="1">IF(M30="","",INDEX(Pilastri!$A$1:$K$10000,$L30,6))</f>
        <v/>
      </c>
      <c r="P30" s="24" t="str">
        <f ca="1">IF(N30="","",INDEX(Pilastri!$A$1:$K$10000,$L30,7))</f>
        <v/>
      </c>
      <c r="Q30" s="24" t="str">
        <f ca="1">IF(O30="","",INDEX(Pilastri!$A$1:$K$10000,$L30,8))</f>
        <v/>
      </c>
      <c r="R30" s="24" t="str">
        <f ca="1">IF(P30="","",INDEX(Pilastri!$A$1:$K$10000,$L30,9))</f>
        <v/>
      </c>
      <c r="S30" s="24" t="str">
        <f ca="1">IF(Q30="","",INDEX(Pilastri!$A$1:$K$10000,$L30,10))</f>
        <v/>
      </c>
      <c r="T30" s="24" t="str">
        <f ca="1">IF(R30="","",INDEX(Pilastri!$A$1:$K$10000,$L30,11))</f>
        <v/>
      </c>
      <c r="U30" s="25"/>
      <c r="V30" s="25"/>
      <c r="W30" s="33"/>
      <c r="X30" s="32"/>
      <c r="Y30" s="32"/>
      <c r="Z30" s="32"/>
      <c r="AA30" s="32"/>
      <c r="AB30" s="32"/>
      <c r="AC30" s="32"/>
      <c r="AD30" s="34"/>
    </row>
    <row r="31" spans="1:30" x14ac:dyDescent="0.35">
      <c r="A31" s="58"/>
      <c r="B31" s="58" t="str">
        <f t="shared" ca="1" si="30"/>
        <v/>
      </c>
      <c r="C31" s="23" t="str">
        <f ca="1">IF(B31="","",INDEX(Pilastri!$A$1:$K$10000,$B31,4))</f>
        <v/>
      </c>
      <c r="D31" s="23" t="str">
        <f ca="1">IF(B31="","",INDEX(Pilastri!$A$1:$K$10000,$B31,5))</f>
        <v/>
      </c>
      <c r="E31" s="24" t="str">
        <f ca="1">IF(C31="","",INDEX(Pilastri!$A$1:$K$10000,$B31,6))</f>
        <v/>
      </c>
      <c r="F31" s="24" t="str">
        <f ca="1">IF(D31="","",INDEX(Pilastri!$A$1:$K$10000,$B31,7))</f>
        <v/>
      </c>
      <c r="G31" s="24" t="str">
        <f ca="1">IF(E31="","",INDEX(Pilastri!$A$1:$K$10000,$B31,8))</f>
        <v/>
      </c>
      <c r="H31" s="24" t="str">
        <f ca="1">IF(F31="","",INDEX(Pilastri!$A$1:$K$10000,$B31,9))</f>
        <v/>
      </c>
      <c r="I31" s="24" t="str">
        <f ca="1">IF(G31="","",INDEX(Pilastri!$A$1:$K$10000,$B31,10))</f>
        <v/>
      </c>
      <c r="J31" s="24" t="str">
        <f ca="1">IF(H31="","",INDEX(Pilastri!$A$1:$K$10000,$B31,11))</f>
        <v/>
      </c>
      <c r="K31" s="58"/>
      <c r="L31" s="58" t="str">
        <f t="shared" ca="1" si="31"/>
        <v/>
      </c>
      <c r="M31" s="23" t="str">
        <f ca="1">IF(L31="","",INDEX(Pilastri!$A$1:$K$10000,$L31,4))</f>
        <v/>
      </c>
      <c r="N31" s="23" t="str">
        <f ca="1">IF(L31="","",INDEX(Pilastri!$A$1:$K$10000,$L31,5))</f>
        <v/>
      </c>
      <c r="O31" s="24" t="str">
        <f ca="1">IF(M31="","",INDEX(Pilastri!$A$1:$K$10000,$L31,6))</f>
        <v/>
      </c>
      <c r="P31" s="24" t="str">
        <f ca="1">IF(N31="","",INDEX(Pilastri!$A$1:$K$10000,$L31,7))</f>
        <v/>
      </c>
      <c r="Q31" s="24" t="str">
        <f ca="1">IF(O31="","",INDEX(Pilastri!$A$1:$K$10000,$L31,8))</f>
        <v/>
      </c>
      <c r="R31" s="24" t="str">
        <f ca="1">IF(P31="","",INDEX(Pilastri!$A$1:$K$10000,$L31,9))</f>
        <v/>
      </c>
      <c r="S31" s="24" t="str">
        <f ca="1">IF(Q31="","",INDEX(Pilastri!$A$1:$K$10000,$L31,10))</f>
        <v/>
      </c>
      <c r="T31" s="24" t="str">
        <f ca="1">IF(R31="","",INDEX(Pilastri!$A$1:$K$10000,$L31,11))</f>
        <v/>
      </c>
      <c r="U31" s="25"/>
      <c r="V31" s="25"/>
      <c r="W31" s="33"/>
      <c r="X31" s="32"/>
      <c r="Y31" s="32"/>
      <c r="Z31" s="32"/>
      <c r="AA31" s="32"/>
      <c r="AB31" s="32"/>
      <c r="AC31" s="32"/>
      <c r="AD31" s="34"/>
    </row>
    <row r="32" spans="1:30" x14ac:dyDescent="0.35">
      <c r="A32" s="58"/>
      <c r="B32" s="58" t="str">
        <f t="shared" ca="1" si="30"/>
        <v/>
      </c>
      <c r="C32" s="23" t="str">
        <f ca="1">IF(B32="","",INDEX(Pilastri!$A$1:$K$10000,$B32,4))</f>
        <v/>
      </c>
      <c r="D32" s="23" t="str">
        <f ca="1">IF(B32="","",INDEX(Pilastri!$A$1:$K$10000,$B32,5))</f>
        <v/>
      </c>
      <c r="E32" s="24" t="str">
        <f ca="1">IF(C32="","",INDEX(Pilastri!$A$1:$K$10000,$B32,6))</f>
        <v/>
      </c>
      <c r="F32" s="24" t="str">
        <f ca="1">IF(D32="","",INDEX(Pilastri!$A$1:$K$10000,$B32,7))</f>
        <v/>
      </c>
      <c r="G32" s="24" t="str">
        <f ca="1">IF(E32="","",INDEX(Pilastri!$A$1:$K$10000,$B32,8))</f>
        <v/>
      </c>
      <c r="H32" s="24" t="str">
        <f ca="1">IF(F32="","",INDEX(Pilastri!$A$1:$K$10000,$B32,9))</f>
        <v/>
      </c>
      <c r="I32" s="24" t="str">
        <f ca="1">IF(G32="","",INDEX(Pilastri!$A$1:$K$10000,$B32,10))</f>
        <v/>
      </c>
      <c r="J32" s="24" t="str">
        <f ca="1">IF(H32="","",INDEX(Pilastri!$A$1:$K$10000,$B32,11))</f>
        <v/>
      </c>
      <c r="K32" s="58"/>
      <c r="L32" s="58" t="str">
        <f t="shared" ca="1" si="31"/>
        <v/>
      </c>
      <c r="M32" s="23" t="str">
        <f ca="1">IF(L32="","",INDEX(Pilastri!$A$1:$K$10000,$L32,4))</f>
        <v/>
      </c>
      <c r="N32" s="23" t="str">
        <f ca="1">IF(L32="","",INDEX(Pilastri!$A$1:$K$10000,$L32,5))</f>
        <v/>
      </c>
      <c r="O32" s="24" t="str">
        <f ca="1">IF(M32="","",INDEX(Pilastri!$A$1:$K$10000,$L32,6))</f>
        <v/>
      </c>
      <c r="P32" s="24" t="str">
        <f ca="1">IF(N32="","",INDEX(Pilastri!$A$1:$K$10000,$L32,7))</f>
        <v/>
      </c>
      <c r="Q32" s="24" t="str">
        <f ca="1">IF(O32="","",INDEX(Pilastri!$A$1:$K$10000,$L32,8))</f>
        <v/>
      </c>
      <c r="R32" s="24" t="str">
        <f ca="1">IF(P32="","",INDEX(Pilastri!$A$1:$K$10000,$L32,9))</f>
        <v/>
      </c>
      <c r="S32" s="24" t="str">
        <f ca="1">IF(Q32="","",INDEX(Pilastri!$A$1:$K$10000,$L32,10))</f>
        <v/>
      </c>
      <c r="T32" s="24" t="str">
        <f ca="1">IF(R32="","",INDEX(Pilastri!$A$1:$K$10000,$L32,11))</f>
        <v/>
      </c>
      <c r="U32" s="25"/>
      <c r="V32" s="25"/>
      <c r="W32" s="33"/>
      <c r="X32" s="32"/>
      <c r="Y32" s="32"/>
      <c r="Z32" s="32"/>
      <c r="AA32" s="32"/>
      <c r="AB32" s="32"/>
      <c r="AC32" s="32"/>
      <c r="AD32" s="34"/>
    </row>
    <row r="33" spans="1:30" x14ac:dyDescent="0.35">
      <c r="A33" s="59"/>
      <c r="B33" s="60" t="str">
        <f t="shared" ca="1" si="30"/>
        <v/>
      </c>
      <c r="C33" s="49" t="str">
        <f ca="1">IF(B33="","",INDEX(Pilastri!$A$1:$K$10000,$B33,4))</f>
        <v/>
      </c>
      <c r="D33" s="49" t="str">
        <f ca="1">IF(B33="","",INDEX(Pilastri!$A$1:$K$10000,$B33,5))</f>
        <v/>
      </c>
      <c r="E33" s="50" t="str">
        <f ca="1">IF(C33="","",INDEX(Pilastri!$A$1:$K$10000,$B33,6))</f>
        <v/>
      </c>
      <c r="F33" s="50" t="str">
        <f ca="1">IF(D33="","",INDEX(Pilastri!$A$1:$K$10000,$B33,7))</f>
        <v/>
      </c>
      <c r="G33" s="50" t="str">
        <f ca="1">IF(E33="","",INDEX(Pilastri!$A$1:$K$10000,$B33,8))</f>
        <v/>
      </c>
      <c r="H33" s="50" t="str">
        <f ca="1">IF(F33="","",INDEX(Pilastri!$A$1:$K$10000,$B33,9))</f>
        <v/>
      </c>
      <c r="I33" s="50" t="str">
        <f ca="1">IF(G33="","",INDEX(Pilastri!$A$1:$K$10000,$B33,10))</f>
        <v/>
      </c>
      <c r="J33" s="50" t="str">
        <f ca="1">IF(H33="","",INDEX(Pilastri!$A$1:$K$10000,$B33,11))</f>
        <v/>
      </c>
      <c r="K33" s="60"/>
      <c r="L33" s="60" t="str">
        <f t="shared" ca="1" si="31"/>
        <v/>
      </c>
      <c r="M33" s="49" t="str">
        <f ca="1">IF(L33="","",INDEX(Pilastri!$A$1:$K$10000,$L33,4))</f>
        <v/>
      </c>
      <c r="N33" s="49" t="str">
        <f ca="1">IF(L33="","",INDEX(Pilastri!$A$1:$K$10000,$L33,5))</f>
        <v/>
      </c>
      <c r="O33" s="50" t="str">
        <f ca="1">IF(M33="","",INDEX(Pilastri!$A$1:$K$10000,$L33,6))</f>
        <v/>
      </c>
      <c r="P33" s="50" t="str">
        <f ca="1">IF(N33="","",INDEX(Pilastri!$A$1:$K$10000,$L33,7))</f>
        <v/>
      </c>
      <c r="Q33" s="50" t="str">
        <f ca="1">IF(O33="","",INDEX(Pilastri!$A$1:$K$10000,$L33,8))</f>
        <v/>
      </c>
      <c r="R33" s="50" t="str">
        <f ca="1">IF(P33="","",INDEX(Pilastri!$A$1:$K$10000,$L33,9))</f>
        <v/>
      </c>
      <c r="S33" s="50" t="str">
        <f ca="1">IF(Q33="","",INDEX(Pilastri!$A$1:$K$10000,$L33,10))</f>
        <v/>
      </c>
      <c r="T33" s="50" t="str">
        <f ca="1">IF(R33="","",INDEX(Pilastri!$A$1:$K$10000,$L33,11))</f>
        <v/>
      </c>
      <c r="U33" s="51"/>
      <c r="V33" s="51"/>
      <c r="W33" s="52" t="str">
        <f ca="1">M33</f>
        <v/>
      </c>
      <c r="X33" s="52" t="str">
        <f ca="1">N33</f>
        <v/>
      </c>
      <c r="Y33" s="53" t="str">
        <f ca="1">IF($W33="","",E33+O33)</f>
        <v/>
      </c>
      <c r="Z33" s="53" t="str">
        <f t="shared" ref="Z33" ca="1" si="32">IF($W33="","",F33+P33)</f>
        <v/>
      </c>
      <c r="AA33" s="53" t="str">
        <f t="shared" ref="AA33" ca="1" si="33">IF($W33="","",G33+Q33)</f>
        <v/>
      </c>
      <c r="AB33" s="53" t="str">
        <f t="shared" ref="AB33" ca="1" si="34">IF($W33="","",H33+R33)</f>
        <v/>
      </c>
      <c r="AC33" s="53" t="str">
        <f t="shared" ref="AC33" ca="1" si="35">IF($W33="","",I33+S33)</f>
        <v/>
      </c>
      <c r="AD33" s="53" t="str">
        <f t="shared" ref="AD33" ca="1" si="36">IF($W33="","",J33+T33)</f>
        <v/>
      </c>
    </row>
    <row r="35" spans="1:30" x14ac:dyDescent="0.35">
      <c r="A35" t="s">
        <v>100</v>
      </c>
    </row>
    <row r="37" spans="1:30" ht="13.15" x14ac:dyDescent="0.4">
      <c r="A37" t="s">
        <v>74</v>
      </c>
      <c r="D37" t="s">
        <v>110</v>
      </c>
      <c r="E37" s="70" t="s">
        <v>123</v>
      </c>
      <c r="F37" s="70"/>
      <c r="H37" s="7" t="s">
        <v>75</v>
      </c>
      <c r="I37" s="1">
        <v>1.3</v>
      </c>
      <c r="J37" s="45" t="s">
        <v>99</v>
      </c>
    </row>
    <row r="38" spans="1:30" x14ac:dyDescent="0.35">
      <c r="H38" s="7"/>
      <c r="I38" s="1"/>
      <c r="J38" s="45"/>
    </row>
    <row r="39" spans="1:30" x14ac:dyDescent="0.35">
      <c r="D39" s="7" t="s">
        <v>76</v>
      </c>
      <c r="F39" s="7" t="s">
        <v>77</v>
      </c>
      <c r="N39" s="7" t="s">
        <v>52</v>
      </c>
      <c r="O39" s="7" t="s">
        <v>53</v>
      </c>
    </row>
    <row r="40" spans="1:30" ht="13.15" x14ac:dyDescent="0.4">
      <c r="D40" s="7" t="s">
        <v>80</v>
      </c>
      <c r="F40" s="7" t="s">
        <v>80</v>
      </c>
      <c r="I40" s="5" t="s">
        <v>78</v>
      </c>
      <c r="K40" s="62" t="s">
        <v>30</v>
      </c>
      <c r="L40" s="1">
        <f>H3</f>
        <v>5</v>
      </c>
      <c r="M40" s="6" t="s">
        <v>43</v>
      </c>
      <c r="N40" s="19" t="str">
        <f>IF(I41="","","---")</f>
        <v>---</v>
      </c>
      <c r="O40" s="19" t="str">
        <f>IF(I41="","","---")</f>
        <v>---</v>
      </c>
    </row>
    <row r="41" spans="1:30" x14ac:dyDescent="0.35">
      <c r="A41" t="s">
        <v>79</v>
      </c>
      <c r="B41" s="1">
        <f>L42</f>
        <v>4</v>
      </c>
      <c r="D41" s="40"/>
      <c r="F41" s="40"/>
      <c r="H41" s="63" t="str">
        <f>IF(B41="","","sup")</f>
        <v>sup</v>
      </c>
      <c r="I41" s="64">
        <v>0.5</v>
      </c>
      <c r="M41" s="6" t="s">
        <v>57</v>
      </c>
      <c r="N41" s="19">
        <f>IF(L40=1,"---",IF(B41="","",F41*$I$37*I41))</f>
        <v>0</v>
      </c>
      <c r="O41" s="19">
        <f>IF(L40=1,"---",IF(B41="","",D41*$I$37*I41))</f>
        <v>0</v>
      </c>
    </row>
    <row r="42" spans="1:30" x14ac:dyDescent="0.35">
      <c r="H42" s="6" t="str">
        <f>IF(B41="","","inf")</f>
        <v>inf</v>
      </c>
      <c r="I42" s="19">
        <f>IF(I41="","",1-I41)</f>
        <v>0.5</v>
      </c>
      <c r="K42" s="5" t="str">
        <f>IF(L42="","","ordine")</f>
        <v>ordine</v>
      </c>
      <c r="L42" s="1">
        <f>IF(L40="","",IF(L40&gt;1,L40-1,""))</f>
        <v>4</v>
      </c>
      <c r="M42" s="6" t="str">
        <f>IF(L42="","","sup")</f>
        <v>sup</v>
      </c>
      <c r="N42" s="19">
        <f>IF(B41="","",F41*$I$37*I42)</f>
        <v>0</v>
      </c>
      <c r="O42" s="19">
        <f>IF(B41="","",D41*$I$37*I42)</f>
        <v>0</v>
      </c>
    </row>
    <row r="43" spans="1:30" x14ac:dyDescent="0.35">
      <c r="A43" t="str">
        <f>IF(B43="","","impalcato")</f>
        <v>impalcato</v>
      </c>
      <c r="B43" s="1">
        <f>L44</f>
        <v>3</v>
      </c>
      <c r="D43" s="40"/>
      <c r="F43" s="40"/>
      <c r="H43" s="63" t="str">
        <f>IF(B43="","","sup")</f>
        <v>sup</v>
      </c>
      <c r="I43" s="39">
        <v>0.5</v>
      </c>
      <c r="M43" s="6" t="str">
        <f>IF(L42="","","inf")</f>
        <v>inf</v>
      </c>
      <c r="N43" s="19">
        <f>IF(L42=1,"---",IF(B43="","",F43*$I$37*I43))</f>
        <v>0</v>
      </c>
      <c r="O43" s="19">
        <f>IF(L42=1,"---",IF(B43="","",D43*$I$37*I43))</f>
        <v>0</v>
      </c>
    </row>
    <row r="44" spans="1:30" x14ac:dyDescent="0.35">
      <c r="H44" s="6" t="str">
        <f>IF(B43="","","inf")</f>
        <v>inf</v>
      </c>
      <c r="I44" s="19">
        <f>IF(I43="","",1-I43)</f>
        <v>0.5</v>
      </c>
      <c r="K44" s="5" t="str">
        <f>IF(L44="","","ordine")</f>
        <v>ordine</v>
      </c>
      <c r="L44" s="1">
        <f>IF(L42="","",IF(L42&gt;1,L42-1,""))</f>
        <v>3</v>
      </c>
      <c r="M44" s="6" t="str">
        <f>IF(L44="","","sup")</f>
        <v>sup</v>
      </c>
      <c r="N44" s="19">
        <f>IF(B43="","",F43*$I$37*I44)</f>
        <v>0</v>
      </c>
      <c r="O44" s="19">
        <f>IF(B43="","",D43*$I$37*I44)</f>
        <v>0</v>
      </c>
    </row>
    <row r="45" spans="1:30" x14ac:dyDescent="0.35">
      <c r="A45" t="str">
        <f>IF(B45="","","impalcato")</f>
        <v>impalcato</v>
      </c>
      <c r="B45" s="1">
        <f>L46</f>
        <v>2</v>
      </c>
      <c r="D45" s="40"/>
      <c r="F45" s="40"/>
      <c r="H45" s="63" t="str">
        <f>IF(B45="","","sup")</f>
        <v>sup</v>
      </c>
      <c r="I45" s="39">
        <v>0.5</v>
      </c>
      <c r="M45" s="6" t="str">
        <f>IF(L44="","","inf")</f>
        <v>inf</v>
      </c>
      <c r="N45" s="19">
        <f>IF(L44=1,"---",IF(B45="","",F45*$I$37*I45))</f>
        <v>0</v>
      </c>
      <c r="O45" s="19">
        <f>IF(L44=1,"---",IF(B45="","",D45*$I$37*I45))</f>
        <v>0</v>
      </c>
    </row>
    <row r="46" spans="1:30" x14ac:dyDescent="0.35">
      <c r="H46" s="6" t="str">
        <f>IF(B45="","","inf")</f>
        <v>inf</v>
      </c>
      <c r="I46" s="19">
        <f>IF(I45="","",1-I45)</f>
        <v>0.5</v>
      </c>
      <c r="K46" s="5" t="str">
        <f>IF(L46="","","ordine")</f>
        <v>ordine</v>
      </c>
      <c r="L46" s="1">
        <f>IF(L44="","",IF(L44&gt;1,L44-1,""))</f>
        <v>2</v>
      </c>
      <c r="M46" s="6" t="str">
        <f>IF(L46="","","sup")</f>
        <v>sup</v>
      </c>
      <c r="N46" s="19">
        <f>IF(B45="","",F45*$I$37*I46)</f>
        <v>0</v>
      </c>
      <c r="O46" s="19">
        <f>IF(B45="","",D45*$I$37*I46)</f>
        <v>0</v>
      </c>
    </row>
    <row r="47" spans="1:30" x14ac:dyDescent="0.35">
      <c r="A47" t="str">
        <f>IF(B47="","","impalcato")</f>
        <v>impalcato</v>
      </c>
      <c r="B47" s="1">
        <f>L48</f>
        <v>1</v>
      </c>
      <c r="D47" s="40"/>
      <c r="F47" s="40"/>
      <c r="H47" s="63" t="str">
        <f>IF(B47="","","sup")</f>
        <v>sup</v>
      </c>
      <c r="I47" s="39">
        <v>0.5</v>
      </c>
      <c r="M47" s="6" t="str">
        <f>IF(L46="","","inf")</f>
        <v>inf</v>
      </c>
      <c r="N47" s="19">
        <f>IF(L46=1,"---",IF(B47="","",F47*$I$37*I47))</f>
        <v>0</v>
      </c>
      <c r="O47" s="19">
        <f>IF(L46=1,"---",IF(B47="","",D47*$I$37*I47))</f>
        <v>0</v>
      </c>
    </row>
    <row r="48" spans="1:30" x14ac:dyDescent="0.35">
      <c r="H48" s="6" t="str">
        <f>IF(B47="","","inf")</f>
        <v>inf</v>
      </c>
      <c r="I48" s="65">
        <f>IF(I47="","",1-I47)</f>
        <v>0.5</v>
      </c>
      <c r="K48" s="5" t="str">
        <f>IF(L48="","","ordine")</f>
        <v>ordine</v>
      </c>
      <c r="L48" s="1">
        <f>IF(L46="","",IF(L46&gt;1,L46-1,""))</f>
        <v>1</v>
      </c>
      <c r="M48" s="6" t="str">
        <f>IF(L48="","","sup")</f>
        <v>sup</v>
      </c>
      <c r="N48" s="19">
        <f>IF(B47="","",F47*$I$37*I48)</f>
        <v>0</v>
      </c>
      <c r="O48" s="19">
        <f>IF(B47="","",D47*$I$37*I48)</f>
        <v>0</v>
      </c>
    </row>
    <row r="49" spans="1:27" x14ac:dyDescent="0.35">
      <c r="A49" t="str">
        <f>IF(B49="","","impalcato")</f>
        <v/>
      </c>
      <c r="B49" s="1" t="str">
        <f>L50</f>
        <v/>
      </c>
      <c r="D49" s="40"/>
      <c r="F49" s="40"/>
      <c r="H49" s="63" t="str">
        <f>IF(B49="","","sup")</f>
        <v/>
      </c>
      <c r="I49" s="39">
        <v>0.5</v>
      </c>
      <c r="M49" s="6" t="str">
        <f>IF(L48="","","inf")</f>
        <v>inf</v>
      </c>
      <c r="N49" s="19" t="str">
        <f>IF(L48=1,"---",IF(B49="","",F49*$I$37*I49))</f>
        <v>---</v>
      </c>
      <c r="O49" s="19" t="str">
        <f>IF(L48=1,"---",IF(B49="","",D49*$I$37*I49))</f>
        <v>---</v>
      </c>
    </row>
    <row r="50" spans="1:27" x14ac:dyDescent="0.35">
      <c r="H50" s="6" t="str">
        <f>IF(B49="","","inf")</f>
        <v/>
      </c>
      <c r="I50" s="65">
        <f>IF(I49="","",1-I49)</f>
        <v>0.5</v>
      </c>
      <c r="K50" s="5" t="str">
        <f>IF(L50="","","ordine")</f>
        <v/>
      </c>
      <c r="L50" s="1" t="str">
        <f>IF(L48="","",IF(L48&gt;1,L48-1,""))</f>
        <v/>
      </c>
      <c r="M50" s="6" t="str">
        <f>IF(L50="","","sup")</f>
        <v/>
      </c>
      <c r="N50" s="19" t="str">
        <f>IF(B49="","",F49*$I$37*I50)</f>
        <v/>
      </c>
      <c r="O50" s="19" t="str">
        <f>IF(B49="","",D49*$I$37*I50)</f>
        <v/>
      </c>
    </row>
    <row r="51" spans="1:27" x14ac:dyDescent="0.35">
      <c r="A51" t="str">
        <f>IF(B51="","","impalcato")</f>
        <v/>
      </c>
      <c r="B51" s="1" t="str">
        <f>L52</f>
        <v/>
      </c>
      <c r="D51" s="40"/>
      <c r="F51" s="40"/>
      <c r="H51" s="63" t="str">
        <f>IF(B51="","","sup")</f>
        <v/>
      </c>
      <c r="I51" s="39">
        <v>0.5</v>
      </c>
      <c r="M51" s="6" t="str">
        <f>IF(L50="","","inf")</f>
        <v/>
      </c>
      <c r="N51" s="19" t="str">
        <f>IF(L50=1,"---",IF(B51="","",F51*$I$37*I51))</f>
        <v/>
      </c>
      <c r="O51" s="19" t="str">
        <f>IF(L50=1,"---",IF(B51="","",D51*$I$37*I51))</f>
        <v/>
      </c>
    </row>
    <row r="52" spans="1:27" x14ac:dyDescent="0.35">
      <c r="H52" s="6" t="str">
        <f>IF(B51="","","inf")</f>
        <v/>
      </c>
      <c r="I52" s="66">
        <f>IF(I51="","",1-I51)</f>
        <v>0.5</v>
      </c>
      <c r="K52" s="5" t="str">
        <f>IF(L52="","","ordine")</f>
        <v/>
      </c>
      <c r="L52" s="1" t="str">
        <f>IF(L50="","",IF(L50&gt;1,L50-1,""))</f>
        <v/>
      </c>
      <c r="M52" s="6" t="str">
        <f>IF(L52="","","sup")</f>
        <v/>
      </c>
      <c r="N52" s="19" t="str">
        <f>IF(B51="","",F51*$I$37*I52)</f>
        <v/>
      </c>
      <c r="O52" s="19" t="str">
        <f>IF(B51="","",D51*$I$37*I52)</f>
        <v/>
      </c>
    </row>
    <row r="53" spans="1:27" x14ac:dyDescent="0.35">
      <c r="M53" s="6" t="str">
        <f>IF(L52="","","inf")</f>
        <v/>
      </c>
      <c r="N53" s="19" t="str">
        <f>IF(L52=1,"---",IF(B53="","",#REF!*$I$37*#REF!))</f>
        <v/>
      </c>
      <c r="O53" s="19" t="str">
        <f>IF(L52=1,"---",IF(B53="","",#REF!*$I$37*#REF!))</f>
        <v/>
      </c>
    </row>
    <row r="54" spans="1:27" x14ac:dyDescent="0.3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</row>
    <row r="56" spans="1:27" x14ac:dyDescent="0.35">
      <c r="A56" t="s">
        <v>21</v>
      </c>
      <c r="B56" s="1">
        <f ca="1">$A$6</f>
        <v>20</v>
      </c>
      <c r="D56" t="s">
        <v>22</v>
      </c>
      <c r="E56" s="1" t="s">
        <v>115</v>
      </c>
      <c r="F56" s="36">
        <v>30</v>
      </c>
      <c r="G56" t="s">
        <v>23</v>
      </c>
      <c r="H56" t="s">
        <v>24</v>
      </c>
      <c r="L56" t="s">
        <v>25</v>
      </c>
      <c r="M56" s="36">
        <v>25</v>
      </c>
      <c r="N56" t="s">
        <v>23</v>
      </c>
      <c r="O56" t="s">
        <v>26</v>
      </c>
      <c r="V56" s="61" t="s">
        <v>27</v>
      </c>
      <c r="W56" s="57">
        <f ca="1">MATCH(B57,$C$6:$C$33,-1)</f>
        <v>1</v>
      </c>
      <c r="X56" s="61"/>
      <c r="Y56" s="57" t="s">
        <v>28</v>
      </c>
      <c r="Z56" s="68">
        <f>F56*F57*$O$1/10</f>
        <v>2975</v>
      </c>
      <c r="AA56" s="61" t="s">
        <v>29</v>
      </c>
    </row>
    <row r="57" spans="1:27" x14ac:dyDescent="0.35">
      <c r="A57" t="s">
        <v>30</v>
      </c>
      <c r="B57" s="41">
        <f>H3</f>
        <v>5</v>
      </c>
      <c r="E57" s="1" t="s">
        <v>31</v>
      </c>
      <c r="F57" s="36">
        <v>70</v>
      </c>
      <c r="G57" t="s">
        <v>23</v>
      </c>
      <c r="H57" t="s">
        <v>32</v>
      </c>
      <c r="L57" t="s">
        <v>33</v>
      </c>
      <c r="M57" s="36">
        <v>25</v>
      </c>
      <c r="N57" t="s">
        <v>23</v>
      </c>
      <c r="O57" t="s">
        <v>34</v>
      </c>
      <c r="V57" s="61"/>
      <c r="W57" s="61"/>
      <c r="X57" s="61"/>
      <c r="Y57" s="57" t="s">
        <v>35</v>
      </c>
      <c r="Z57" s="57">
        <f>0.12*Z56*F57/100</f>
        <v>249.9</v>
      </c>
      <c r="AA57" s="61" t="s">
        <v>36</v>
      </c>
    </row>
    <row r="58" spans="1:27" x14ac:dyDescent="0.35">
      <c r="E58" s="1" t="s">
        <v>37</v>
      </c>
      <c r="F58" s="48">
        <f>$L$3</f>
        <v>4</v>
      </c>
      <c r="G58" t="s">
        <v>23</v>
      </c>
      <c r="H58" t="s">
        <v>38</v>
      </c>
      <c r="L58" t="s">
        <v>39</v>
      </c>
      <c r="M58" s="38">
        <v>320</v>
      </c>
      <c r="N58" t="s">
        <v>23</v>
      </c>
      <c r="O58" t="s">
        <v>117</v>
      </c>
      <c r="V58" s="61"/>
      <c r="W58" s="61"/>
      <c r="X58" s="61"/>
      <c r="Y58" s="57" t="s">
        <v>40</v>
      </c>
      <c r="Z58" s="57">
        <f>0.12*Z56*F56/100</f>
        <v>107.1</v>
      </c>
      <c r="AA58" s="61" t="s">
        <v>36</v>
      </c>
    </row>
    <row r="60" spans="1:27" x14ac:dyDescent="0.35">
      <c r="A60" t="s">
        <v>41</v>
      </c>
      <c r="B60" s="9" t="s">
        <v>42</v>
      </c>
      <c r="C60" s="1" t="s">
        <v>43</v>
      </c>
      <c r="E60" s="2" t="s">
        <v>44</v>
      </c>
      <c r="F60" s="2" t="s">
        <v>45</v>
      </c>
      <c r="G60" s="2" t="s">
        <v>46</v>
      </c>
      <c r="H60" s="2" t="s">
        <v>47</v>
      </c>
      <c r="I60" s="2" t="s">
        <v>48</v>
      </c>
      <c r="J60" s="2" t="s">
        <v>49</v>
      </c>
      <c r="K60" s="2" t="s">
        <v>50</v>
      </c>
      <c r="L60" s="2" t="s">
        <v>51</v>
      </c>
      <c r="O60" s="23"/>
    </row>
    <row r="61" spans="1:27" x14ac:dyDescent="0.35">
      <c r="D61" s="1" t="s">
        <v>52</v>
      </c>
      <c r="E61" s="4">
        <f t="shared" ref="E61:J61" ca="1" si="37">INDEX(O$6:O$33,$W56,1)</f>
        <v>20.800999999999998</v>
      </c>
      <c r="F61" s="4">
        <f t="shared" ca="1" si="37"/>
        <v>13.430999999999999</v>
      </c>
      <c r="G61" s="4">
        <f t="shared" ca="1" si="37"/>
        <v>9.3000000000000007</v>
      </c>
      <c r="H61" s="4">
        <f t="shared" ca="1" si="37"/>
        <v>124.096</v>
      </c>
      <c r="I61" s="4">
        <f t="shared" ca="1" si="37"/>
        <v>14.808999999999999</v>
      </c>
      <c r="J61" s="4">
        <f t="shared" ca="1" si="37"/>
        <v>21.786999999999999</v>
      </c>
    </row>
    <row r="62" spans="1:27" x14ac:dyDescent="0.35">
      <c r="D62" s="1" t="s">
        <v>53</v>
      </c>
      <c r="E62" s="4">
        <f t="shared" ref="E62:J62" ca="1" si="38">INDEX(E$6:E$33,$W56,1)</f>
        <v>42.366</v>
      </c>
      <c r="F62" s="4">
        <f t="shared" ca="1" si="38"/>
        <v>25.096</v>
      </c>
      <c r="G62" s="4">
        <f t="shared" ca="1" si="38"/>
        <v>26.15</v>
      </c>
      <c r="H62" s="4">
        <f t="shared" ca="1" si="38"/>
        <v>0.43</v>
      </c>
      <c r="I62" s="4">
        <f t="shared" ca="1" si="38"/>
        <v>0.28699999999999998</v>
      </c>
      <c r="J62" s="4">
        <f t="shared" ca="1" si="38"/>
        <v>0.42299999999999999</v>
      </c>
    </row>
    <row r="63" spans="1:27" x14ac:dyDescent="0.35">
      <c r="D63" s="1" t="s">
        <v>55</v>
      </c>
      <c r="E63" s="4">
        <f t="shared" ref="E63:J63" ca="1" si="39">INDEX(O$6:O$33,$W56+2,1)</f>
        <v>13.715999999999999</v>
      </c>
      <c r="F63" s="4">
        <f t="shared" ca="1" si="39"/>
        <v>8.56</v>
      </c>
      <c r="G63" s="4">
        <f t="shared" ca="1" si="39"/>
        <v>5.181</v>
      </c>
      <c r="H63" s="4">
        <f t="shared" ca="1" si="39"/>
        <v>64.513000000000005</v>
      </c>
      <c r="I63" s="4">
        <f t="shared" ca="1" si="39"/>
        <v>7.7220000000000004</v>
      </c>
      <c r="J63" s="4">
        <f t="shared" ca="1" si="39"/>
        <v>11.362</v>
      </c>
    </row>
    <row r="64" spans="1:27" x14ac:dyDescent="0.35">
      <c r="D64" s="1" t="s">
        <v>54</v>
      </c>
      <c r="E64" s="4">
        <f t="shared" ref="E64:J64" ca="1" si="40">INDEX(E$6:E$33,$W56+2,1)</f>
        <v>24.844999999999999</v>
      </c>
      <c r="F64" s="4">
        <f t="shared" ca="1" si="40"/>
        <v>14.750999999999999</v>
      </c>
      <c r="G64" s="4">
        <f t="shared" ca="1" si="40"/>
        <v>15.538</v>
      </c>
      <c r="H64" s="4">
        <f t="shared" ca="1" si="40"/>
        <v>0.27100000000000002</v>
      </c>
      <c r="I64" s="4">
        <f t="shared" ca="1" si="40"/>
        <v>0.16900000000000001</v>
      </c>
      <c r="J64" s="4">
        <f t="shared" ca="1" si="40"/>
        <v>0.249</v>
      </c>
      <c r="M64" t="s">
        <v>98</v>
      </c>
    </row>
    <row r="65" spans="2:18" x14ac:dyDescent="0.35">
      <c r="D65" s="1" t="s">
        <v>12</v>
      </c>
      <c r="E65" s="4">
        <f t="shared" ref="E65:J65" ca="1" si="41">INDEX(Y$6:Y$33,$W56+3,1)</f>
        <v>-141.02000000000001</v>
      </c>
      <c r="F65" s="4">
        <f t="shared" ca="1" si="41"/>
        <v>-89.832999999999998</v>
      </c>
      <c r="G65" s="4">
        <f t="shared" ca="1" si="41"/>
        <v>-15.596</v>
      </c>
      <c r="H65" s="4">
        <f t="shared" ca="1" si="41"/>
        <v>-0.26300000000000001</v>
      </c>
      <c r="I65" s="4">
        <f t="shared" ca="1" si="41"/>
        <v>-0.17100000000000001</v>
      </c>
      <c r="J65" s="4">
        <f t="shared" ca="1" si="41"/>
        <v>-0.251</v>
      </c>
      <c r="K65" s="4">
        <f>L65*1.3</f>
        <v>0</v>
      </c>
      <c r="L65" s="4">
        <v>0</v>
      </c>
      <c r="M65" t="s">
        <v>56</v>
      </c>
    </row>
    <row r="66" spans="2:18" x14ac:dyDescent="0.35">
      <c r="M66" t="s">
        <v>96</v>
      </c>
    </row>
    <row r="67" spans="2:18" x14ac:dyDescent="0.35">
      <c r="B67" s="9" t="s">
        <v>42</v>
      </c>
      <c r="C67" s="1" t="s">
        <v>57</v>
      </c>
      <c r="E67" s="2" t="s">
        <v>44</v>
      </c>
      <c r="F67" s="2" t="s">
        <v>45</v>
      </c>
      <c r="G67" s="2" t="s">
        <v>46</v>
      </c>
      <c r="H67" s="2" t="s">
        <v>47</v>
      </c>
      <c r="I67" s="2" t="s">
        <v>48</v>
      </c>
      <c r="J67" s="2" t="s">
        <v>49</v>
      </c>
      <c r="K67" s="2" t="s">
        <v>50</v>
      </c>
      <c r="L67" s="2" t="s">
        <v>51</v>
      </c>
    </row>
    <row r="68" spans="2:18" x14ac:dyDescent="0.35">
      <c r="D68" s="1" t="s">
        <v>52</v>
      </c>
      <c r="E68" s="4">
        <f t="shared" ref="E68:J68" ca="1" si="42">INDEX(O$6:O$33,$W56+1,1)</f>
        <v>-23.088999999999999</v>
      </c>
      <c r="F68" s="4">
        <f t="shared" ca="1" si="42"/>
        <v>-13.962</v>
      </c>
      <c r="G68" s="4">
        <f t="shared" ca="1" si="42"/>
        <v>7.798</v>
      </c>
      <c r="H68" s="4">
        <f t="shared" ca="1" si="42"/>
        <v>-82.991</v>
      </c>
      <c r="I68" s="4">
        <f t="shared" ca="1" si="42"/>
        <v>-9.9030000000000005</v>
      </c>
      <c r="J68" s="4">
        <f t="shared" ca="1" si="42"/>
        <v>-14.57</v>
      </c>
      <c r="Q68" s="57" t="s">
        <v>113</v>
      </c>
      <c r="R68" s="57" t="str">
        <f>IF(F56&lt;=F57,"corto","lungo")</f>
        <v>corto</v>
      </c>
    </row>
    <row r="69" spans="2:18" x14ac:dyDescent="0.35">
      <c r="D69" s="1" t="s">
        <v>53</v>
      </c>
      <c r="E69" s="4">
        <f t="shared" ref="E69:J69" ca="1" si="43">INDEX(E$6:E$33,$W56+1,1)</f>
        <v>-37.139000000000003</v>
      </c>
      <c r="F69" s="4">
        <f t="shared" ca="1" si="43"/>
        <v>-22.109000000000002</v>
      </c>
      <c r="G69" s="4">
        <f t="shared" ca="1" si="43"/>
        <v>-23.585000000000001</v>
      </c>
      <c r="H69" s="4">
        <f t="shared" ca="1" si="43"/>
        <v>-0.437</v>
      </c>
      <c r="I69" s="4">
        <f t="shared" ca="1" si="43"/>
        <v>-0.255</v>
      </c>
      <c r="J69" s="4">
        <f t="shared" ca="1" si="43"/>
        <v>-0.375</v>
      </c>
      <c r="Q69" s="57" t="s">
        <v>114</v>
      </c>
      <c r="R69" s="57" t="str">
        <f>IF(F57&lt;=F56,"corto","lungo")</f>
        <v>lungo</v>
      </c>
    </row>
    <row r="70" spans="2:18" x14ac:dyDescent="0.35">
      <c r="D70" s="1" t="s">
        <v>55</v>
      </c>
      <c r="E70" s="4">
        <f ca="1">E63</f>
        <v>13.715999999999999</v>
      </c>
      <c r="F70" s="4">
        <f t="shared" ref="F70:J70" ca="1" si="44">F63</f>
        <v>8.56</v>
      </c>
      <c r="G70" s="4">
        <f t="shared" ca="1" si="44"/>
        <v>5.181</v>
      </c>
      <c r="H70" s="4">
        <f t="shared" ca="1" si="44"/>
        <v>64.513000000000005</v>
      </c>
      <c r="I70" s="4">
        <f t="shared" ca="1" si="44"/>
        <v>7.7220000000000004</v>
      </c>
      <c r="J70" s="4">
        <f t="shared" ca="1" si="44"/>
        <v>11.362</v>
      </c>
    </row>
    <row r="71" spans="2:18" x14ac:dyDescent="0.35">
      <c r="D71" s="1" t="s">
        <v>54</v>
      </c>
      <c r="E71" s="4">
        <f ca="1">E64</f>
        <v>24.844999999999999</v>
      </c>
      <c r="F71" s="4">
        <f t="shared" ref="F71:J71" ca="1" si="45">F64</f>
        <v>14.750999999999999</v>
      </c>
      <c r="G71" s="4">
        <f t="shared" ca="1" si="45"/>
        <v>15.538</v>
      </c>
      <c r="H71" s="4">
        <f t="shared" ca="1" si="45"/>
        <v>0.27100000000000002</v>
      </c>
      <c r="I71" s="4">
        <f t="shared" ca="1" si="45"/>
        <v>0.16900000000000001</v>
      </c>
      <c r="J71" s="4">
        <f t="shared" ca="1" si="45"/>
        <v>0.249</v>
      </c>
      <c r="Q71" s="67" t="s">
        <v>111</v>
      </c>
      <c r="R71" s="57" t="str">
        <f>IF(AND($E$37="solo direzione rigida",R68="lungo"),"no","si")</f>
        <v>si</v>
      </c>
    </row>
    <row r="72" spans="2:18" x14ac:dyDescent="0.35">
      <c r="D72" s="1" t="s">
        <v>12</v>
      </c>
      <c r="E72" s="4">
        <f ca="1">E65</f>
        <v>-141.02000000000001</v>
      </c>
      <c r="F72" s="4">
        <f t="shared" ref="F72:J72" ca="1" si="46">F65</f>
        <v>-89.832999999999998</v>
      </c>
      <c r="G72" s="4">
        <f t="shared" ca="1" si="46"/>
        <v>-15.596</v>
      </c>
      <c r="H72" s="4">
        <f t="shared" ca="1" si="46"/>
        <v>-0.26300000000000001</v>
      </c>
      <c r="I72" s="4">
        <f t="shared" ca="1" si="46"/>
        <v>-0.17100000000000001</v>
      </c>
      <c r="J72" s="4">
        <f t="shared" ca="1" si="46"/>
        <v>-0.251</v>
      </c>
      <c r="K72" s="4">
        <f>L72*1.3</f>
        <v>0</v>
      </c>
      <c r="L72" s="39">
        <f>-F56*F57*(M58-(M56+M57))*$W$1/1000000+L65</f>
        <v>0</v>
      </c>
      <c r="Q72" s="67" t="s">
        <v>112</v>
      </c>
      <c r="R72" s="57" t="str">
        <f>IF(AND($E$37="solo direzione rigida",R69="lungo"),"no","si")</f>
        <v>si</v>
      </c>
    </row>
    <row r="74" spans="2:18" s="10" customFormat="1" x14ac:dyDescent="0.35">
      <c r="B74" s="11" t="s">
        <v>58</v>
      </c>
      <c r="C74" s="12" t="s">
        <v>43</v>
      </c>
      <c r="E74" s="13" t="s">
        <v>44</v>
      </c>
      <c r="F74" s="13" t="s">
        <v>45</v>
      </c>
      <c r="G74" s="13" t="s">
        <v>46</v>
      </c>
      <c r="H74" s="13" t="s">
        <v>47</v>
      </c>
      <c r="I74" s="13" t="s">
        <v>48</v>
      </c>
      <c r="J74" s="13" t="s">
        <v>49</v>
      </c>
      <c r="K74" s="13" t="s">
        <v>59</v>
      </c>
      <c r="L74" s="13" t="s">
        <v>60</v>
      </c>
      <c r="M74" s="13" t="s">
        <v>61</v>
      </c>
      <c r="N74" s="13" t="s">
        <v>62</v>
      </c>
      <c r="O74" s="13" t="s">
        <v>63</v>
      </c>
      <c r="P74" s="13" t="s">
        <v>64</v>
      </c>
      <c r="Q74" s="13" t="s">
        <v>65</v>
      </c>
      <c r="R74" s="13" t="s">
        <v>66</v>
      </c>
    </row>
    <row r="75" spans="2:18" s="10" customFormat="1" x14ac:dyDescent="0.35">
      <c r="D75" s="12" t="s">
        <v>52</v>
      </c>
      <c r="E75" s="14">
        <f t="shared" ref="E75:F75" ca="1" si="47">E61-(E61-E68)/$M58*$M56</f>
        <v>17.372093749999998</v>
      </c>
      <c r="F75" s="14">
        <f t="shared" ca="1" si="47"/>
        <v>11.290921874999999</v>
      </c>
      <c r="G75" s="14">
        <f ca="1">G61-(G61-G68)/$M58*$M56</f>
        <v>9.1826562500000009</v>
      </c>
      <c r="H75" s="14">
        <f t="shared" ref="H75:J75" ca="1" si="48">H61-(H61-H68)/$M58*$M56</f>
        <v>107.91732812500001</v>
      </c>
      <c r="I75" s="14">
        <f t="shared" ca="1" si="48"/>
        <v>12.878374999999998</v>
      </c>
      <c r="J75" s="14">
        <f t="shared" ca="1" si="48"/>
        <v>18.946609374999998</v>
      </c>
      <c r="K75" s="14">
        <f ca="1">(ABS(G75)+ABS(I75))*SIGN(G75)</f>
        <v>22.061031249999999</v>
      </c>
      <c r="L75" s="14">
        <f ca="1">(ABS(H75)+ABS(J75))*SIGN(H75)</f>
        <v>126.86393750000001</v>
      </c>
      <c r="M75" s="14">
        <f ca="1">(ABS(K75)+0.3*ABS(L75))*SIGN(K75)</f>
        <v>60.120212500000001</v>
      </c>
      <c r="N75" s="14">
        <f t="shared" ref="N75:N79" ca="1" si="49">(ABS(L75)+0.3*ABS(K75))*SIGN(L75)</f>
        <v>133.48224687500002</v>
      </c>
      <c r="O75" s="14">
        <f ca="1">F75+M75</f>
        <v>71.411134375000003</v>
      </c>
      <c r="P75" s="14">
        <f ca="1">F75-M75</f>
        <v>-48.829290624999999</v>
      </c>
      <c r="Q75" s="14">
        <f ca="1">F75+N75</f>
        <v>144.77316875000002</v>
      </c>
      <c r="R75" s="14">
        <f ca="1">F75-N75</f>
        <v>-122.19132500000002</v>
      </c>
    </row>
    <row r="76" spans="2:18" s="10" customFormat="1" x14ac:dyDescent="0.35">
      <c r="D76" s="12" t="s">
        <v>53</v>
      </c>
      <c r="E76" s="14">
        <f t="shared" ref="E76:F76" ca="1" si="50">E62-(E62-E69)/$M58*$M56</f>
        <v>36.154671874999998</v>
      </c>
      <c r="F76" s="14">
        <f t="shared" ca="1" si="50"/>
        <v>21.408109375000002</v>
      </c>
      <c r="G76" s="14">
        <f ca="1">G62-(G62-G69)/$M58*$M56</f>
        <v>22.264453124999999</v>
      </c>
      <c r="H76" s="14">
        <f t="shared" ref="H76:J76" ca="1" si="51">H62-(H62-H69)/$M58*$M56</f>
        <v>0.36226562499999998</v>
      </c>
      <c r="I76" s="14">
        <f t="shared" ca="1" si="51"/>
        <v>0.24465624999999996</v>
      </c>
      <c r="J76" s="14">
        <f t="shared" ca="1" si="51"/>
        <v>0.36065624999999996</v>
      </c>
      <c r="K76" s="14">
        <f t="shared" ref="K76:K79" ca="1" si="52">(ABS(G76)+ABS(I76))*SIGN(G76)</f>
        <v>22.509109374999998</v>
      </c>
      <c r="L76" s="14">
        <f t="shared" ref="L76:L79" ca="1" si="53">(ABS(H76)+ABS(J76))*SIGN(H76)</f>
        <v>0.72292187499999994</v>
      </c>
      <c r="M76" s="14">
        <f t="shared" ref="M76:M79" ca="1" si="54">(ABS(K76)+0.3*ABS(L76))*SIGN(K76)</f>
        <v>22.725985937499999</v>
      </c>
      <c r="N76" s="14">
        <f t="shared" ca="1" si="49"/>
        <v>7.4756546874999987</v>
      </c>
      <c r="O76" s="14">
        <f t="shared" ref="O76:O78" ca="1" si="55">F76+M76</f>
        <v>44.134095312500001</v>
      </c>
      <c r="P76" s="14">
        <f t="shared" ref="P76:P78" ca="1" si="56">F76-M76</f>
        <v>-1.3178765624999969</v>
      </c>
      <c r="Q76" s="14">
        <f t="shared" ref="Q76:Q78" ca="1" si="57">F76+N76</f>
        <v>28.883764062499999</v>
      </c>
      <c r="R76" s="14">
        <f t="shared" ref="R76:R78" ca="1" si="58">F76-N76</f>
        <v>13.932454687500003</v>
      </c>
    </row>
    <row r="77" spans="2:18" s="10" customFormat="1" x14ac:dyDescent="0.35">
      <c r="D77" s="1" t="s">
        <v>55</v>
      </c>
      <c r="E77" s="14">
        <f t="shared" ref="E77:J77" ca="1" si="59">E63</f>
        <v>13.715999999999999</v>
      </c>
      <c r="F77" s="14">
        <f t="shared" ca="1" si="59"/>
        <v>8.56</v>
      </c>
      <c r="G77" s="14">
        <f t="shared" ca="1" si="59"/>
        <v>5.181</v>
      </c>
      <c r="H77" s="14">
        <f t="shared" ca="1" si="59"/>
        <v>64.513000000000005</v>
      </c>
      <c r="I77" s="14">
        <f t="shared" ca="1" si="59"/>
        <v>7.7220000000000004</v>
      </c>
      <c r="J77" s="14">
        <f t="shared" ca="1" si="59"/>
        <v>11.362</v>
      </c>
      <c r="K77" s="14">
        <f t="shared" ca="1" si="52"/>
        <v>12.903</v>
      </c>
      <c r="L77" s="14">
        <f t="shared" ca="1" si="53"/>
        <v>75.875</v>
      </c>
      <c r="M77" s="14">
        <f t="shared" ca="1" si="54"/>
        <v>35.665500000000002</v>
      </c>
      <c r="N77" s="14">
        <f t="shared" ca="1" si="49"/>
        <v>79.745900000000006</v>
      </c>
      <c r="O77" s="14">
        <f t="shared" ca="1" si="55"/>
        <v>44.225500000000004</v>
      </c>
      <c r="P77" s="14">
        <f t="shared" ca="1" si="56"/>
        <v>-27.105499999999999</v>
      </c>
      <c r="Q77" s="14">
        <f t="shared" ca="1" si="57"/>
        <v>88.305900000000008</v>
      </c>
      <c r="R77" s="14">
        <f t="shared" ca="1" si="58"/>
        <v>-71.185900000000004</v>
      </c>
    </row>
    <row r="78" spans="2:18" s="10" customFormat="1" x14ac:dyDescent="0.35">
      <c r="D78" s="1" t="s">
        <v>54</v>
      </c>
      <c r="E78" s="14">
        <f t="shared" ref="E78:J78" ca="1" si="60">E64</f>
        <v>24.844999999999999</v>
      </c>
      <c r="F78" s="14">
        <f t="shared" ca="1" si="60"/>
        <v>14.750999999999999</v>
      </c>
      <c r="G78" s="14">
        <f t="shared" ca="1" si="60"/>
        <v>15.538</v>
      </c>
      <c r="H78" s="14">
        <f t="shared" ca="1" si="60"/>
        <v>0.27100000000000002</v>
      </c>
      <c r="I78" s="14">
        <f t="shared" ca="1" si="60"/>
        <v>0.16900000000000001</v>
      </c>
      <c r="J78" s="14">
        <f t="shared" ca="1" si="60"/>
        <v>0.249</v>
      </c>
      <c r="K78" s="14">
        <f t="shared" ca="1" si="52"/>
        <v>15.707000000000001</v>
      </c>
      <c r="L78" s="14">
        <f t="shared" ca="1" si="53"/>
        <v>0.52</v>
      </c>
      <c r="M78" s="14">
        <f t="shared" ca="1" si="54"/>
        <v>15.863000000000001</v>
      </c>
      <c r="N78" s="14">
        <f t="shared" ca="1" si="49"/>
        <v>5.2321000000000009</v>
      </c>
      <c r="O78" s="14">
        <f t="shared" ca="1" si="55"/>
        <v>30.614000000000001</v>
      </c>
      <c r="P78" s="14">
        <f t="shared" ca="1" si="56"/>
        <v>-1.1120000000000019</v>
      </c>
      <c r="Q78" s="14">
        <f t="shared" ca="1" si="57"/>
        <v>19.9831</v>
      </c>
      <c r="R78" s="14">
        <f t="shared" ca="1" si="58"/>
        <v>9.5188999999999986</v>
      </c>
    </row>
    <row r="79" spans="2:18" s="10" customFormat="1" x14ac:dyDescent="0.35">
      <c r="D79" s="12" t="s">
        <v>12</v>
      </c>
      <c r="E79" s="14">
        <f ca="1">E65+K65</f>
        <v>-141.02000000000001</v>
      </c>
      <c r="F79" s="14">
        <f ca="1">F65+L65</f>
        <v>-89.832999999999998</v>
      </c>
      <c r="G79" s="14">
        <f t="shared" ref="G79:J79" ca="1" si="61">G65</f>
        <v>-15.596</v>
      </c>
      <c r="H79" s="14">
        <f t="shared" ca="1" si="61"/>
        <v>-0.26300000000000001</v>
      </c>
      <c r="I79" s="14">
        <f t="shared" ca="1" si="61"/>
        <v>-0.17100000000000001</v>
      </c>
      <c r="J79" s="14">
        <f t="shared" ca="1" si="61"/>
        <v>-0.251</v>
      </c>
      <c r="K79" s="14">
        <f t="shared" ca="1" si="52"/>
        <v>-15.766999999999999</v>
      </c>
      <c r="L79" s="14">
        <f t="shared" ca="1" si="53"/>
        <v>-0.51400000000000001</v>
      </c>
      <c r="M79" s="14">
        <f t="shared" ca="1" si="54"/>
        <v>-15.921199999999999</v>
      </c>
      <c r="N79" s="14">
        <f t="shared" ca="1" si="49"/>
        <v>-5.2440999999999995</v>
      </c>
      <c r="O79" s="14">
        <f ca="1">F79+M79</f>
        <v>-105.7542</v>
      </c>
      <c r="P79" s="14">
        <f ca="1">F79-M79</f>
        <v>-73.911799999999999</v>
      </c>
      <c r="Q79" s="14">
        <f ca="1">F79+N79</f>
        <v>-95.077100000000002</v>
      </c>
      <c r="R79" s="14">
        <f ca="1">F79-N79</f>
        <v>-84.588899999999995</v>
      </c>
    </row>
    <row r="80" spans="2:18" s="10" customFormat="1" x14ac:dyDescent="0.35"/>
    <row r="81" spans="1:26" s="10" customFormat="1" x14ac:dyDescent="0.35">
      <c r="B81" s="11" t="s">
        <v>58</v>
      </c>
      <c r="C81" s="12" t="s">
        <v>57</v>
      </c>
      <c r="E81" s="13" t="s">
        <v>44</v>
      </c>
      <c r="F81" s="13" t="s">
        <v>45</v>
      </c>
      <c r="G81" s="13" t="s">
        <v>46</v>
      </c>
      <c r="H81" s="13" t="s">
        <v>47</v>
      </c>
      <c r="I81" s="13" t="s">
        <v>48</v>
      </c>
      <c r="J81" s="13" t="s">
        <v>49</v>
      </c>
      <c r="K81" s="13" t="s">
        <v>59</v>
      </c>
      <c r="L81" s="13" t="s">
        <v>60</v>
      </c>
      <c r="M81" s="13" t="s">
        <v>61</v>
      </c>
      <c r="N81" s="13" t="s">
        <v>62</v>
      </c>
      <c r="O81" s="13" t="s">
        <v>63</v>
      </c>
      <c r="P81" s="13" t="s">
        <v>64</v>
      </c>
      <c r="Q81" s="13" t="s">
        <v>65</v>
      </c>
      <c r="R81" s="13" t="s">
        <v>66</v>
      </c>
    </row>
    <row r="82" spans="1:26" s="10" customFormat="1" x14ac:dyDescent="0.35">
      <c r="D82" s="12" t="s">
        <v>52</v>
      </c>
      <c r="E82" s="14">
        <f t="shared" ref="E82:F82" ca="1" si="62">E68+(E61-E68)/$M58*$M57</f>
        <v>-19.660093749999998</v>
      </c>
      <c r="F82" s="14">
        <f t="shared" ca="1" si="62"/>
        <v>-11.821921874999999</v>
      </c>
      <c r="G82" s="14">
        <f ca="1">G68+(G61-G68)/$M58*$M57</f>
        <v>7.9153437499999999</v>
      </c>
      <c r="H82" s="14">
        <f t="shared" ref="H82:J82" ca="1" si="63">H68+(H61-H68)/$M58*$M57</f>
        <v>-66.812328124999993</v>
      </c>
      <c r="I82" s="14">
        <f t="shared" ca="1" si="63"/>
        <v>-7.9723750000000004</v>
      </c>
      <c r="J82" s="14">
        <f t="shared" ca="1" si="63"/>
        <v>-11.729609375000001</v>
      </c>
      <c r="K82" s="14">
        <f ca="1">(ABS(G82)+ABS(I82))*SIGN(G82)</f>
        <v>15.887718750000001</v>
      </c>
      <c r="L82" s="14">
        <f ca="1">(ABS(H82)+ABS(J82))*SIGN(H82)</f>
        <v>-78.541937499999989</v>
      </c>
      <c r="M82" s="14">
        <f t="shared" ref="M82:M86" ca="1" si="64">(ABS(K82)+0.3*ABS(L82))*SIGN(K82)</f>
        <v>39.450299999999999</v>
      </c>
      <c r="N82" s="14">
        <f t="shared" ref="N82:N86" ca="1" si="65">(ABS(L82)+0.3*ABS(K82))*SIGN(L82)</f>
        <v>-83.308253124999993</v>
      </c>
      <c r="O82" s="14">
        <f ca="1">F82+M82</f>
        <v>27.628378124999998</v>
      </c>
      <c r="P82" s="14">
        <f ca="1">F82-M82</f>
        <v>-51.272221875</v>
      </c>
      <c r="Q82" s="14">
        <f ca="1">F82+N82</f>
        <v>-95.130174999999994</v>
      </c>
      <c r="R82" s="14">
        <f ca="1">F82-N82</f>
        <v>71.486331249999992</v>
      </c>
    </row>
    <row r="83" spans="1:26" s="10" customFormat="1" x14ac:dyDescent="0.35">
      <c r="D83" s="12" t="s">
        <v>53</v>
      </c>
      <c r="E83" s="14">
        <f t="shared" ref="E83:F83" ca="1" si="66">E69+(E62-E69)/$M58*$M57</f>
        <v>-30.927671875000001</v>
      </c>
      <c r="F83" s="14">
        <f t="shared" ca="1" si="66"/>
        <v>-18.421109375</v>
      </c>
      <c r="G83" s="14">
        <f ca="1">G69+(G62-G69)/$M58*$M57</f>
        <v>-19.699453125000002</v>
      </c>
      <c r="H83" s="14">
        <f t="shared" ref="H83:J83" ca="1" si="67">H69+(H62-H69)/$M58*$M57</f>
        <v>-0.36926562499999999</v>
      </c>
      <c r="I83" s="14">
        <f t="shared" ca="1" si="67"/>
        <v>-0.21265624999999999</v>
      </c>
      <c r="J83" s="14">
        <f t="shared" ca="1" si="67"/>
        <v>-0.31265624999999997</v>
      </c>
      <c r="K83" s="14">
        <f t="shared" ref="K83:K86" ca="1" si="68">(ABS(G83)+ABS(I83))*SIGN(G83)</f>
        <v>-19.912109375</v>
      </c>
      <c r="L83" s="14">
        <f t="shared" ref="L83:L86" ca="1" si="69">(ABS(H83)+ABS(J83))*SIGN(H83)</f>
        <v>-0.68192187500000001</v>
      </c>
      <c r="M83" s="14">
        <f t="shared" ca="1" si="64"/>
        <v>-20.116685937500002</v>
      </c>
      <c r="N83" s="14">
        <f t="shared" ca="1" si="65"/>
        <v>-6.6555546875000005</v>
      </c>
      <c r="O83" s="14">
        <f t="shared" ref="O83:O85" ca="1" si="70">F83+M83</f>
        <v>-38.537795312500002</v>
      </c>
      <c r="P83" s="14">
        <f t="shared" ref="P83:P85" ca="1" si="71">F83-M83</f>
        <v>1.6955765625000012</v>
      </c>
      <c r="Q83" s="14">
        <f t="shared" ref="Q83:Q85" ca="1" si="72">F83+N83</f>
        <v>-25.076664062500001</v>
      </c>
      <c r="R83" s="14">
        <f t="shared" ref="R83:R85" ca="1" si="73">F83-N83</f>
        <v>-11.7655546875</v>
      </c>
    </row>
    <row r="84" spans="1:26" s="10" customFormat="1" x14ac:dyDescent="0.35">
      <c r="D84" s="1" t="s">
        <v>55</v>
      </c>
      <c r="E84" s="14">
        <f ca="1">E77</f>
        <v>13.715999999999999</v>
      </c>
      <c r="F84" s="14">
        <f t="shared" ref="F84:J84" ca="1" si="74">F77</f>
        <v>8.56</v>
      </c>
      <c r="G84" s="14">
        <f t="shared" ca="1" si="74"/>
        <v>5.181</v>
      </c>
      <c r="H84" s="14">
        <f t="shared" ca="1" si="74"/>
        <v>64.513000000000005</v>
      </c>
      <c r="I84" s="14">
        <f t="shared" ca="1" si="74"/>
        <v>7.7220000000000004</v>
      </c>
      <c r="J84" s="14">
        <f t="shared" ca="1" si="74"/>
        <v>11.362</v>
      </c>
      <c r="K84" s="14">
        <f t="shared" ca="1" si="68"/>
        <v>12.903</v>
      </c>
      <c r="L84" s="14">
        <f t="shared" ca="1" si="69"/>
        <v>75.875</v>
      </c>
      <c r="M84" s="14">
        <f t="shared" ca="1" si="64"/>
        <v>35.665500000000002</v>
      </c>
      <c r="N84" s="14">
        <f t="shared" ca="1" si="65"/>
        <v>79.745900000000006</v>
      </c>
      <c r="O84" s="14">
        <f t="shared" ca="1" si="70"/>
        <v>44.225500000000004</v>
      </c>
      <c r="P84" s="14">
        <f t="shared" ca="1" si="71"/>
        <v>-27.105499999999999</v>
      </c>
      <c r="Q84" s="14">
        <f t="shared" ca="1" si="72"/>
        <v>88.305900000000008</v>
      </c>
      <c r="R84" s="14">
        <f t="shared" ca="1" si="73"/>
        <v>-71.185900000000004</v>
      </c>
    </row>
    <row r="85" spans="1:26" s="10" customFormat="1" x14ac:dyDescent="0.35">
      <c r="D85" s="1" t="s">
        <v>54</v>
      </c>
      <c r="E85" s="14">
        <f ca="1">E78</f>
        <v>24.844999999999999</v>
      </c>
      <c r="F85" s="14">
        <f t="shared" ref="F85:J85" ca="1" si="75">F78</f>
        <v>14.750999999999999</v>
      </c>
      <c r="G85" s="14">
        <f t="shared" ca="1" si="75"/>
        <v>15.538</v>
      </c>
      <c r="H85" s="14">
        <f t="shared" ca="1" si="75"/>
        <v>0.27100000000000002</v>
      </c>
      <c r="I85" s="14">
        <f t="shared" ca="1" si="75"/>
        <v>0.16900000000000001</v>
      </c>
      <c r="J85" s="14">
        <f t="shared" ca="1" si="75"/>
        <v>0.249</v>
      </c>
      <c r="K85" s="14">
        <f t="shared" ca="1" si="68"/>
        <v>15.707000000000001</v>
      </c>
      <c r="L85" s="14">
        <f t="shared" ca="1" si="69"/>
        <v>0.52</v>
      </c>
      <c r="M85" s="14">
        <f t="shared" ca="1" si="64"/>
        <v>15.863000000000001</v>
      </c>
      <c r="N85" s="14">
        <f t="shared" ca="1" si="65"/>
        <v>5.2321000000000009</v>
      </c>
      <c r="O85" s="14">
        <f t="shared" ca="1" si="70"/>
        <v>30.614000000000001</v>
      </c>
      <c r="P85" s="14">
        <f t="shared" ca="1" si="71"/>
        <v>-1.1120000000000019</v>
      </c>
      <c r="Q85" s="14">
        <f t="shared" ca="1" si="72"/>
        <v>19.9831</v>
      </c>
      <c r="R85" s="14">
        <f t="shared" ca="1" si="73"/>
        <v>9.5188999999999986</v>
      </c>
    </row>
    <row r="86" spans="1:26" s="10" customFormat="1" x14ac:dyDescent="0.35">
      <c r="D86" s="12" t="s">
        <v>12</v>
      </c>
      <c r="E86" s="14">
        <f ca="1">E72+K72</f>
        <v>-141.02000000000001</v>
      </c>
      <c r="F86" s="14">
        <f ca="1">F72+L72</f>
        <v>-89.832999999999998</v>
      </c>
      <c r="G86" s="14">
        <f t="shared" ref="G86:J86" ca="1" si="76">G72</f>
        <v>-15.596</v>
      </c>
      <c r="H86" s="14">
        <f t="shared" ca="1" si="76"/>
        <v>-0.26300000000000001</v>
      </c>
      <c r="I86" s="14">
        <f t="shared" ca="1" si="76"/>
        <v>-0.17100000000000001</v>
      </c>
      <c r="J86" s="14">
        <f t="shared" ca="1" si="76"/>
        <v>-0.251</v>
      </c>
      <c r="K86" s="14">
        <f t="shared" ca="1" si="68"/>
        <v>-15.766999999999999</v>
      </c>
      <c r="L86" s="14">
        <f t="shared" ca="1" si="69"/>
        <v>-0.51400000000000001</v>
      </c>
      <c r="M86" s="14">
        <f t="shared" ca="1" si="64"/>
        <v>-15.921199999999999</v>
      </c>
      <c r="N86" s="14">
        <f t="shared" ca="1" si="65"/>
        <v>-5.2440999999999995</v>
      </c>
      <c r="O86" s="14">
        <f ca="1">F86+M86</f>
        <v>-105.7542</v>
      </c>
      <c r="P86" s="14">
        <f ca="1">F86-M86</f>
        <v>-73.911799999999999</v>
      </c>
      <c r="Q86" s="14">
        <f ca="1">F86+N86</f>
        <v>-95.077100000000002</v>
      </c>
      <c r="R86" s="14">
        <f ca="1">F86-N86</f>
        <v>-84.588899999999995</v>
      </c>
    </row>
    <row r="87" spans="1:26" s="10" customFormat="1" x14ac:dyDescent="0.35"/>
    <row r="88" spans="1:26" s="10" customFormat="1" x14ac:dyDescent="0.35">
      <c r="A88" s="12" t="s">
        <v>21</v>
      </c>
      <c r="B88" s="11" t="s">
        <v>58</v>
      </c>
      <c r="C88" s="12" t="s">
        <v>43</v>
      </c>
      <c r="E88" s="15" t="s">
        <v>44</v>
      </c>
      <c r="F88" s="13" t="s">
        <v>63</v>
      </c>
      <c r="G88" s="13" t="s">
        <v>64</v>
      </c>
      <c r="H88" s="13" t="s">
        <v>65</v>
      </c>
      <c r="I88" s="13" t="s">
        <v>66</v>
      </c>
      <c r="J88" s="13" t="s">
        <v>67</v>
      </c>
      <c r="K88" s="15" t="s">
        <v>63</v>
      </c>
      <c r="L88" s="15" t="s">
        <v>64</v>
      </c>
      <c r="M88" s="15" t="s">
        <v>65</v>
      </c>
      <c r="N88" s="15" t="s">
        <v>66</v>
      </c>
      <c r="O88" s="7" t="s">
        <v>116</v>
      </c>
      <c r="P88" s="13" t="s">
        <v>44</v>
      </c>
      <c r="Q88" s="13" t="s">
        <v>63</v>
      </c>
      <c r="R88" s="13" t="s">
        <v>64</v>
      </c>
      <c r="S88" s="13" t="s">
        <v>65</v>
      </c>
      <c r="T88" s="13" t="s">
        <v>66</v>
      </c>
      <c r="U88" s="13" t="s">
        <v>13</v>
      </c>
      <c r="V88" s="16" t="s">
        <v>68</v>
      </c>
      <c r="Y88" s="57" t="s">
        <v>69</v>
      </c>
      <c r="Z88" s="57" t="s">
        <v>70</v>
      </c>
    </row>
    <row r="89" spans="1:26" x14ac:dyDescent="0.35">
      <c r="A89" s="1">
        <f ca="1">B56</f>
        <v>20</v>
      </c>
      <c r="D89" s="1" t="s">
        <v>52</v>
      </c>
      <c r="E89" s="17">
        <f ca="1">E75</f>
        <v>17.372093749999998</v>
      </c>
      <c r="F89" s="4">
        <f t="shared" ref="F89:F90" ca="1" si="77">O75</f>
        <v>71.411134375000003</v>
      </c>
      <c r="G89" s="4">
        <f t="shared" ref="G89:G90" ca="1" si="78">P75</f>
        <v>-48.829290624999999</v>
      </c>
      <c r="H89" s="18">
        <f t="shared" ref="H89:H90" ca="1" si="79">Q75</f>
        <v>144.77316875000002</v>
      </c>
      <c r="I89" s="18">
        <f t="shared" ref="I89:I90" ca="1" si="80">R75</f>
        <v>-122.19132500000002</v>
      </c>
      <c r="J89" s="4" t="str">
        <f>INDEX($N$40:$N$53,MATCH(A91,$L$40:$L$53,-1),1)</f>
        <v>---</v>
      </c>
      <c r="K89" s="17">
        <f ca="1">MAX(ABS(F89),IF(J89="---",0,0.3*J89))</f>
        <v>71.411134375000003</v>
      </c>
      <c r="L89" s="17">
        <f ca="1">MAX(ABS(G89),IF(J89="---",0,0.3*J89))</f>
        <v>48.829290624999999</v>
      </c>
      <c r="M89" s="17">
        <f ca="1">MAX(ABS(H89),J89)</f>
        <v>144.77316875000002</v>
      </c>
      <c r="N89" s="17">
        <f ca="1">MAX(ABS(I89),J89)</f>
        <v>122.19132500000002</v>
      </c>
      <c r="O89" s="7" t="str">
        <f>CONCATENATE("lx (",R68,")")</f>
        <v>lx (corto)</v>
      </c>
      <c r="P89" s="19">
        <f ca="1">MAX(E89-$Z57*(1-((0.48*$Z56+E91)/(0.48*$Z56))^2),0)/(($F57-2*$F58)*$O$2)*1000</f>
        <v>0</v>
      </c>
      <c r="Q89" s="19">
        <f ca="1">MAX(K89-$Z57*(1-((0.48*$Z56+K91)/(0.48*$Z56))^2),0)/(($F57-2*$F58)*$O$2)*1000</f>
        <v>1.4742977982258318</v>
      </c>
      <c r="R89" s="19">
        <f t="shared" ref="R89" ca="1" si="81">MAX(L89-$Z57*(1-((0.48*$Z56+L91)/(0.48*$Z56))^2),0)/(($F57-2*$F58)*$O$2)*1000</f>
        <v>0.97398158958432512</v>
      </c>
      <c r="S89" s="19">
        <f t="shared" ref="S89" ca="1" si="82">MAX(M89-$Z57*(1-((0.48*$Z56+M91)/(0.48*$Z56))^2),0)/(($F57-2*$F58)*$O$2)*1000</f>
        <v>4.6413828778202602</v>
      </c>
      <c r="T89" s="19">
        <f ca="1">MAX(N89-$Z57*(1-((0.48*$Z56+N91)/(0.48*$Z56))^2),0)/(($F57-2*$F58)*$O$2)*1000</f>
        <v>3.8523797567630007</v>
      </c>
      <c r="U89" s="17">
        <f ca="1">MAX(P89:T89)</f>
        <v>4.6413828778202602</v>
      </c>
      <c r="V89" s="39">
        <v>7.82</v>
      </c>
      <c r="Y89" s="68">
        <f>2*V89*$O$2/10</f>
        <v>612.00000000000011</v>
      </c>
      <c r="Z89" s="69">
        <f>Y89*(F57-2*F58)/200</f>
        <v>189.72000000000003</v>
      </c>
    </row>
    <row r="90" spans="1:26" x14ac:dyDescent="0.35">
      <c r="A90" s="12" t="s">
        <v>30</v>
      </c>
      <c r="D90" s="1" t="s">
        <v>53</v>
      </c>
      <c r="E90" s="17">
        <f ca="1">E76</f>
        <v>36.154671874999998</v>
      </c>
      <c r="F90" s="18">
        <f t="shared" ca="1" si="77"/>
        <v>44.134095312500001</v>
      </c>
      <c r="G90" s="18">
        <f t="shared" ca="1" si="78"/>
        <v>-1.3178765624999969</v>
      </c>
      <c r="H90" s="4">
        <f t="shared" ca="1" si="79"/>
        <v>28.883764062499999</v>
      </c>
      <c r="I90" s="4">
        <f t="shared" ca="1" si="80"/>
        <v>13.932454687500003</v>
      </c>
      <c r="J90" s="4" t="str">
        <f>INDEX($O$40:$O$53,MATCH(A91,$L$40:$L$53,-1),1)</f>
        <v>---</v>
      </c>
      <c r="K90" s="17">
        <f ca="1">MAX(ABS(F90),J90)</f>
        <v>44.134095312500001</v>
      </c>
      <c r="L90" s="17">
        <f ca="1">MAX(ABS(G90),J90)</f>
        <v>1.3178765624999969</v>
      </c>
      <c r="M90" s="17">
        <f ca="1">MAX(ABS(H90),IF(J90="---",0,0.3*J90))</f>
        <v>28.883764062499999</v>
      </c>
      <c r="N90" s="17">
        <f ca="1">MAX(ABS(I90),IF(J90="---",0,0.3*J90))</f>
        <v>13.932454687500003</v>
      </c>
      <c r="O90" s="7" t="str">
        <f>CONCATENATE("ly (",R69,")")</f>
        <v>ly (lungo)</v>
      </c>
      <c r="P90" s="19">
        <f ca="1">MAX(E90-$Z58*(1-((0.48*$Z56+E91)/(0.48*$Z56))^2),0)/(($F56-2*$F58)*$O$2)*1000</f>
        <v>1.8639453560553028</v>
      </c>
      <c r="Q90" s="19">
        <f ca="1">MAX(K90-$Z58*(1-((0.48*$Z56+K91)/(0.48*$Z56))^2),0)/(($F56-2*$F58)*$O$2)*1000</f>
        <v>3.3522334687356006</v>
      </c>
      <c r="R90" s="19">
        <f t="shared" ref="R90" ca="1" si="83">MAX(L90-$Z58*(1-((0.48*$Z56+L91)/(0.48*$Z56))^2),0)/(($F56-2*$F58)*$O$2)*1000</f>
        <v>0</v>
      </c>
      <c r="S90" s="19">
        <f t="shared" ref="S90" ca="1" si="84">MAX(M90-$Z58*(1-((0.48*$Z56+M91)/(0.48*$Z56))^2),0)/(($F56-2*$F58)*$O$2)*1000</f>
        <v>1.7536885337544117</v>
      </c>
      <c r="T90" s="19">
        <f t="shared" ref="T90" ca="1" si="85">MAX(N90-$Z58*(1-((0.48*$Z56+N91)/(0.48*$Z56))^2),0)/(($F56-2*$F58)*$O$2)*1000</f>
        <v>0.18817279401786588</v>
      </c>
      <c r="U90" s="17">
        <f ca="1">MAX(P90:T90)</f>
        <v>3.3522334687356006</v>
      </c>
      <c r="V90" s="39">
        <v>9.36</v>
      </c>
      <c r="Y90" s="68">
        <f>2*V90*$O$2/10</f>
        <v>732.52173913043475</v>
      </c>
      <c r="Z90" s="69">
        <f>Y90*(F56-2*F58)/200</f>
        <v>80.577391304347827</v>
      </c>
    </row>
    <row r="91" spans="1:26" x14ac:dyDescent="0.35">
      <c r="A91" s="1">
        <f>B57</f>
        <v>5</v>
      </c>
      <c r="D91" s="1" t="s">
        <v>12</v>
      </c>
      <c r="E91" s="20">
        <f ca="1">E79</f>
        <v>-141.02000000000001</v>
      </c>
      <c r="F91" s="8">
        <f ca="1">O79</f>
        <v>-105.7542</v>
      </c>
      <c r="G91" s="8">
        <f ca="1">P79</f>
        <v>-73.911799999999999</v>
      </c>
      <c r="H91" s="8">
        <f ca="1">Q79</f>
        <v>-95.077100000000002</v>
      </c>
      <c r="I91" s="8">
        <f ca="1">R79</f>
        <v>-84.588899999999995</v>
      </c>
      <c r="K91" s="17">
        <f ca="1">F91</f>
        <v>-105.7542</v>
      </c>
      <c r="L91" s="17">
        <f t="shared" ref="L91" ca="1" si="86">G91</f>
        <v>-73.911799999999999</v>
      </c>
      <c r="M91" s="17">
        <f t="shared" ref="M91" ca="1" si="87">H91</f>
        <v>-95.077100000000002</v>
      </c>
      <c r="N91" s="17">
        <f t="shared" ref="N91" ca="1" si="88">I91</f>
        <v>-84.588899999999995</v>
      </c>
    </row>
    <row r="92" spans="1:26" x14ac:dyDescent="0.35">
      <c r="D92" s="7" t="s">
        <v>71</v>
      </c>
      <c r="E92" s="4">
        <f ca="1">($Z57+$Z89)*(1-ABS((0.48*$Z56+E91)/(0.48*$Z56+$Y89))^(1+1/(1+$Y89/$Z56)))</f>
        <v>250.34472562321204</v>
      </c>
      <c r="K92" s="4">
        <f ca="1">($Z57+$Z89)*(1-ABS((0.48*$Z56+K91)/(0.48*$Z56+$Y89))^(1+1/(1+$Y89/$Z56)))</f>
        <v>240.74894398924701</v>
      </c>
      <c r="L92" s="4">
        <f ca="1">($Z57+$Z89)*(1-ABS((0.48*$Z56+L91)/(0.48*$Z56+$Y89))^(1+1/(1+$Y89/$Z56)))</f>
        <v>231.90023702250835</v>
      </c>
      <c r="M92" s="4">
        <f ca="1">($Z57+$Z89)*(1-ABS((0.48*$Z56+M91)/(0.48*$Z56+$Y89))^(1+1/(1+$Y89/$Z56)))</f>
        <v>237.8013426868487</v>
      </c>
      <c r="N92" s="4">
        <f ca="1">($Z57+$Z89)*(1-ABS((0.48*$Z56+N91)/(0.48*$Z56+$Y89))^(1+1/(1+$Y89/$Z56)))</f>
        <v>234.88676072570487</v>
      </c>
    </row>
    <row r="93" spans="1:26" x14ac:dyDescent="0.35">
      <c r="D93" s="7" t="s">
        <v>72</v>
      </c>
      <c r="E93" s="4">
        <f ca="1">($Z58+$Z90)*(1-ABS((0.48*$Z56+E91)/(0.48*$Z56+$Y90))^(1+1/(1+$Y90/$Z56)))</f>
        <v>113.90556385091836</v>
      </c>
      <c r="K93" s="4">
        <f ca="1">($Z58+$Z90)*(1-ABS((0.48*$Z56+K91)/(0.48*$Z56+$Y90))^(1+1/(1+$Y90/$Z56)))</f>
        <v>110.22199088718533</v>
      </c>
      <c r="L93" s="4">
        <f ca="1">($Z58+$Z90)*(1-ABS((0.48*$Z56+L91)/(0.48*$Z56+$Y90))^(1+1/(1+$Y90/$Z56)))</f>
        <v>106.82752506653188</v>
      </c>
      <c r="M93" s="4">
        <f ca="1">($Z58+$Z90)*(1-ABS((0.48*$Z56+M91)/(0.48*$Z56+$Y90))^(1+1/(1+$Y90/$Z56)))</f>
        <v>109.0910146291765</v>
      </c>
      <c r="N93" s="4">
        <f ca="1">($Z58+$Z90)*(1-ABS((0.48*$Z56+N91)/(0.48*$Z56+$Y90))^(1+1/(1+$Y90/$Z56)))</f>
        <v>107.97294704816646</v>
      </c>
    </row>
    <row r="94" spans="1:26" x14ac:dyDescent="0.35">
      <c r="A94" t="str">
        <f ca="1">IF(MAX(E94:N94)&gt;1,"non verificato","verificato")</f>
        <v>verificato</v>
      </c>
      <c r="D94" s="7" t="s">
        <v>73</v>
      </c>
      <c r="E94" s="3">
        <f ca="1">ABS(E89/E92)^1.5+ABS(E90/E93)^1.5</f>
        <v>0.19710517364958649</v>
      </c>
      <c r="K94" s="3">
        <f t="shared" ref="K94:N94" ca="1" si="89">ABS(K89/K92)^1.5+ABS(K90/K93)^1.5</f>
        <v>0.41492047219114297</v>
      </c>
      <c r="L94" s="3">
        <f t="shared" ca="1" si="89"/>
        <v>9.7990611288131649E-2</v>
      </c>
      <c r="M94" s="3">
        <f t="shared" ca="1" si="89"/>
        <v>0.6112563274255477</v>
      </c>
      <c r="N94" s="3">
        <f t="shared" ca="1" si="89"/>
        <v>0.42156063183047893</v>
      </c>
    </row>
    <row r="96" spans="1:26" x14ac:dyDescent="0.35">
      <c r="B96" s="9" t="s">
        <v>58</v>
      </c>
      <c r="C96" s="1" t="s">
        <v>57</v>
      </c>
      <c r="D96" s="10"/>
      <c r="E96" s="15" t="s">
        <v>44</v>
      </c>
      <c r="F96" s="13" t="s">
        <v>63</v>
      </c>
      <c r="G96" s="13" t="s">
        <v>64</v>
      </c>
      <c r="H96" s="13" t="s">
        <v>65</v>
      </c>
      <c r="I96" s="13" t="s">
        <v>66</v>
      </c>
      <c r="J96" s="13" t="s">
        <v>67</v>
      </c>
      <c r="K96" s="15" t="s">
        <v>63</v>
      </c>
      <c r="L96" s="15" t="s">
        <v>64</v>
      </c>
      <c r="M96" s="15" t="s">
        <v>65</v>
      </c>
      <c r="N96" s="15" t="s">
        <v>66</v>
      </c>
      <c r="O96" s="7" t="str">
        <f>O88</f>
        <v>As,nec</v>
      </c>
      <c r="P96" s="13" t="s">
        <v>44</v>
      </c>
      <c r="Q96" s="13" t="s">
        <v>63</v>
      </c>
      <c r="R96" s="13" t="s">
        <v>64</v>
      </c>
      <c r="S96" s="13" t="s">
        <v>65</v>
      </c>
      <c r="T96" s="13" t="s">
        <v>66</v>
      </c>
      <c r="U96" s="13" t="s">
        <v>13</v>
      </c>
      <c r="V96" s="16" t="s">
        <v>68</v>
      </c>
      <c r="Y96" s="57" t="s">
        <v>69</v>
      </c>
      <c r="Z96" s="57" t="s">
        <v>70</v>
      </c>
    </row>
    <row r="97" spans="1:27" x14ac:dyDescent="0.35">
      <c r="D97" s="1" t="s">
        <v>52</v>
      </c>
      <c r="E97" s="17">
        <f ca="1">E82</f>
        <v>-19.660093749999998</v>
      </c>
      <c r="F97" s="4">
        <f t="shared" ref="F97:F98" ca="1" si="90">O82</f>
        <v>27.628378124999998</v>
      </c>
      <c r="G97" s="4">
        <f t="shared" ref="G97:G98" ca="1" si="91">P82</f>
        <v>-51.272221875</v>
      </c>
      <c r="H97" s="18">
        <f t="shared" ref="H97:H98" ca="1" si="92">Q82</f>
        <v>-95.130174999999994</v>
      </c>
      <c r="I97" s="18">
        <f t="shared" ref="I97:I98" ca="1" si="93">R82</f>
        <v>71.486331249999992</v>
      </c>
      <c r="J97" s="4">
        <f>IF(R71="si",INDEX($N$40:$N$53,MATCH(A91,$L$40:$L$53,-1)+1,1),"---")</f>
        <v>0</v>
      </c>
      <c r="K97" s="17">
        <f ca="1">MAX(ABS(F97),IF(J97="---",0,0.3*J97))</f>
        <v>27.628378124999998</v>
      </c>
      <c r="L97" s="17">
        <f ca="1">MAX(ABS(G97),IF(J97="---",0,0.3*J97))</f>
        <v>51.272221875</v>
      </c>
      <c r="M97" s="17">
        <f ca="1">MAX(ABS(H97),J97)</f>
        <v>95.130174999999994</v>
      </c>
      <c r="N97" s="17">
        <f ca="1">MAX(ABS(I97),J97)</f>
        <v>71.486331249999992</v>
      </c>
      <c r="O97" s="7" t="str">
        <f>O89</f>
        <v>lx (corto)</v>
      </c>
      <c r="P97" s="19">
        <f t="shared" ref="P97" ca="1" si="94">MAX(E97-$Z57*(1-((0.48*$Z56+E99)/(0.48*$Z56))^2),0)/(($F57-2*$F58)*$O$2)*1000</f>
        <v>0</v>
      </c>
      <c r="Q97" s="19">
        <f ca="1">MAX(K97-$Z57*(1-((0.48*$Z56+K99)/(0.48*$Z56))^2),0)/(($F57-2*$F58)*$O$2)*1000</f>
        <v>0</v>
      </c>
      <c r="R97" s="19">
        <f ca="1">MAX(L97-$Z57*(1-((0.48*$Z56+L99)/(0.48*$Z56))^2),0)/(($F57-2*$F58)*$O$2)*1000</f>
        <v>1.0746758884194507</v>
      </c>
      <c r="S97" s="19">
        <f ca="1">MAX(M97-$Z57*(1-((0.48*$Z56+M99)/(0.48*$Z56))^2),0)/(($F57-2*$F58)*$O$2)*1000</f>
        <v>2.5951662895586107</v>
      </c>
      <c r="T97" s="19">
        <f ca="1">MAX(N97-$Z57*(1-((0.48*$Z56+N99)/(0.48*$Z56))^2),0)/(($F57-2*$F58)*$O$2)*1000</f>
        <v>1.7623889749529638</v>
      </c>
      <c r="U97" s="17">
        <f ca="1">MAX(P97:T97)</f>
        <v>2.5951662895586107</v>
      </c>
      <c r="V97" s="39">
        <v>7.82</v>
      </c>
      <c r="Y97" s="68">
        <f>2*V97*$O$2/10</f>
        <v>612.00000000000011</v>
      </c>
      <c r="Z97" s="69">
        <f>Y97*(F57-2*F58)/200</f>
        <v>189.72000000000003</v>
      </c>
    </row>
    <row r="98" spans="1:27" x14ac:dyDescent="0.35">
      <c r="D98" s="1" t="s">
        <v>53</v>
      </c>
      <c r="E98" s="17">
        <f ca="1">E83</f>
        <v>-30.927671875000001</v>
      </c>
      <c r="F98" s="18">
        <f t="shared" ca="1" si="90"/>
        <v>-38.537795312500002</v>
      </c>
      <c r="G98" s="18">
        <f t="shared" ca="1" si="91"/>
        <v>1.6955765625000012</v>
      </c>
      <c r="H98" s="4">
        <f t="shared" ca="1" si="92"/>
        <v>-25.076664062500001</v>
      </c>
      <c r="I98" s="4">
        <f t="shared" ca="1" si="93"/>
        <v>-11.7655546875</v>
      </c>
      <c r="J98" s="4">
        <f>IF(R72="si",INDEX($O$40:$O$53,MATCH(A91,$L$40:$L$53,-1)+1,1),"---")</f>
        <v>0</v>
      </c>
      <c r="K98" s="17">
        <f ca="1">MAX(ABS(F98),J98)</f>
        <v>38.537795312500002</v>
      </c>
      <c r="L98" s="17">
        <f ca="1">MAX(ABS(G98),J98)</f>
        <v>1.6955765625000012</v>
      </c>
      <c r="M98" s="17">
        <f ca="1">MAX(ABS(H98),IF(J98="---",0,0.3*J98))</f>
        <v>25.076664062500001</v>
      </c>
      <c r="N98" s="17">
        <f ca="1">MAX(ABS(I98),IF(J98="---",0,0.3*J98))</f>
        <v>11.7655546875</v>
      </c>
      <c r="O98" s="7" t="str">
        <f>O90</f>
        <v>ly (lungo)</v>
      </c>
      <c r="P98" s="19">
        <f t="shared" ref="P98" ca="1" si="95">MAX(E98-$Z58*(1-((0.48*$Z56+E99)/(0.48*$Z56))^2),0)/(($F56-2*$F58)*$O$2)*1000</f>
        <v>0</v>
      </c>
      <c r="Q98" s="19">
        <f ca="1">MAX(K98-$Z58*(1-((0.48*$Z56+K99)/(0.48*$Z56))^2),0)/(($F56-2*$F58)*$O$2)*1000</f>
        <v>2.7021582162103481</v>
      </c>
      <c r="R98" s="19">
        <f ca="1">MAX(L98-$Z58*(1-((0.48*$Z56+L99)/(0.48*$Z56))^2),0)/(($F56-2*$F58)*$O$2)*1000</f>
        <v>0</v>
      </c>
      <c r="S98" s="19">
        <f ca="1">MAX(M98-$Z58*(1-((0.48*$Z56+M99)/(0.48*$Z56))^2),0)/(($F56-2*$F58)*$O$2)*1000</f>
        <v>1.3114496448655231</v>
      </c>
      <c r="T98" s="19">
        <f ca="1">MAX(N98-$Z58*(1-((0.48*$Z56+N99)/(0.48*$Z56))^2),0)/(($F56-2*$F58)*$O$2)*1000</f>
        <v>0</v>
      </c>
      <c r="U98" s="17">
        <f ca="1">MAX(P98:T98)</f>
        <v>2.7021582162103481</v>
      </c>
      <c r="V98" s="39">
        <v>9.36</v>
      </c>
      <c r="Y98" s="68">
        <f>2*V98*$O$2/10</f>
        <v>732.52173913043475</v>
      </c>
      <c r="Z98" s="69">
        <f>Y98*(F56-2*F58)/200</f>
        <v>80.577391304347827</v>
      </c>
    </row>
    <row r="99" spans="1:27" x14ac:dyDescent="0.35">
      <c r="D99" s="1" t="s">
        <v>12</v>
      </c>
      <c r="E99" s="20">
        <f ca="1">E86</f>
        <v>-141.02000000000001</v>
      </c>
      <c r="F99" s="8">
        <f ca="1">O86</f>
        <v>-105.7542</v>
      </c>
      <c r="G99" s="8">
        <f ca="1">P86</f>
        <v>-73.911799999999999</v>
      </c>
      <c r="H99" s="8">
        <f ca="1">Q86</f>
        <v>-95.077100000000002</v>
      </c>
      <c r="I99" s="8">
        <f ca="1">R86</f>
        <v>-84.588899999999995</v>
      </c>
      <c r="K99" s="17">
        <f ca="1">F99</f>
        <v>-105.7542</v>
      </c>
      <c r="L99" s="17">
        <f t="shared" ref="L99" ca="1" si="96">G99</f>
        <v>-73.911799999999999</v>
      </c>
      <c r="M99" s="17">
        <f t="shared" ref="M99" ca="1" si="97">H99</f>
        <v>-95.077100000000002</v>
      </c>
      <c r="N99" s="17">
        <f t="shared" ref="N99" ca="1" si="98">I99</f>
        <v>-84.588899999999995</v>
      </c>
    </row>
    <row r="100" spans="1:27" x14ac:dyDescent="0.35">
      <c r="D100" s="7" t="s">
        <v>71</v>
      </c>
      <c r="E100" s="4">
        <f ca="1">($Z57+$Z97)*(1-ABS((0.48*$Z56+E99)/(0.48*$Z56+$Y97))^(1+1/(1+$Y97/$Z56)))</f>
        <v>250.34472562321204</v>
      </c>
      <c r="K100" s="4">
        <f ca="1">($Z57+$Z97)*(1-ABS((0.48*$Z56+K99)/(0.48*$Z56+$Y97))^(1+1/(1+$Y97/$Z56)))</f>
        <v>240.74894398924701</v>
      </c>
      <c r="L100" s="4">
        <f ca="1">($Z57+$Z97)*(1-ABS((0.48*$Z56+L99)/(0.48*$Z56+$Y97))^(1+1/(1+$Y97/$Z56)))</f>
        <v>231.90023702250835</v>
      </c>
      <c r="M100" s="4">
        <f ca="1">($Z57+$Z97)*(1-ABS((0.48*$Z56+M99)/(0.48*$Z56+$Y97))^(1+1/(1+$Y97/$Z56)))</f>
        <v>237.8013426868487</v>
      </c>
      <c r="N100" s="4">
        <f ca="1">($Z57+$Z97)*(1-ABS((0.48*$Z56+N99)/(0.48*$Z56+$Y97))^(1+1/(1+$Y97/$Z56)))</f>
        <v>234.88676072570487</v>
      </c>
    </row>
    <row r="101" spans="1:27" x14ac:dyDescent="0.35">
      <c r="D101" s="7" t="s">
        <v>72</v>
      </c>
      <c r="E101" s="4">
        <f ca="1">($Z58+$Z98)*(1-ABS((0.48*$Z56+E99)/(0.48*$Z56+$Y98))^(1+1/(1+$Y98/$Z56)))</f>
        <v>113.90556385091836</v>
      </c>
      <c r="K101" s="4">
        <f ca="1">($Z58+$Z98)*(1-ABS((0.48*$Z56+K99)/(0.48*$Z56+$Y98))^(1+1/(1+$Y98/$Z56)))</f>
        <v>110.22199088718533</v>
      </c>
      <c r="L101" s="4">
        <f ca="1">($Z58+$Z98)*(1-ABS((0.48*$Z56+L99)/(0.48*$Z56+$Y98))^(1+1/(1+$Y98/$Z56)))</f>
        <v>106.82752506653188</v>
      </c>
      <c r="M101" s="4">
        <f ca="1">($Z58+$Z98)*(1-ABS((0.48*$Z56+M99)/(0.48*$Z56+$Y98))^(1+1/(1+$Y98/$Z56)))</f>
        <v>109.0910146291765</v>
      </c>
      <c r="N101" s="4">
        <f ca="1">($Z58+$Z98)*(1-ABS((0.48*$Z56+N99)/(0.48*$Z56+$Y98))^(1+1/(1+$Y98/$Z56)))</f>
        <v>107.97294704816646</v>
      </c>
    </row>
    <row r="102" spans="1:27" x14ac:dyDescent="0.35">
      <c r="A102" t="str">
        <f ca="1">IF(MAX(E102:N102)&gt;1,"non verificato","verificato")</f>
        <v>verificato</v>
      </c>
      <c r="D102" s="7" t="s">
        <v>73</v>
      </c>
      <c r="E102" s="3">
        <f ca="1">ABS(E97/E100)^1.5+ABS(E98/E101)^1.5</f>
        <v>0.16349023152082492</v>
      </c>
      <c r="K102" s="3">
        <f t="shared" ref="K102:N102" ca="1" si="99">ABS(K97/K100)^1.5+ABS(K98/K101)^1.5</f>
        <v>0.24561806425323529</v>
      </c>
      <c r="L102" s="3">
        <f t="shared" ca="1" si="99"/>
        <v>0.10596087003762418</v>
      </c>
      <c r="M102" s="3">
        <f t="shared" ca="1" si="99"/>
        <v>0.3632307061693158</v>
      </c>
      <c r="N102" s="3">
        <f t="shared" ca="1" si="99"/>
        <v>0.20386893269441481</v>
      </c>
    </row>
    <row r="103" spans="1:27" x14ac:dyDescent="0.3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</row>
    <row r="105" spans="1:27" x14ac:dyDescent="0.35">
      <c r="A105" t="s">
        <v>21</v>
      </c>
      <c r="B105" s="1">
        <f ca="1">$A$6</f>
        <v>20</v>
      </c>
      <c r="D105" t="s">
        <v>22</v>
      </c>
      <c r="E105" s="1" t="s">
        <v>115</v>
      </c>
      <c r="F105" s="36">
        <v>30</v>
      </c>
      <c r="G105" t="s">
        <v>23</v>
      </c>
      <c r="H105" t="s">
        <v>24</v>
      </c>
      <c r="L105" t="s">
        <v>25</v>
      </c>
      <c r="M105" s="36">
        <v>30</v>
      </c>
      <c r="N105" t="s">
        <v>23</v>
      </c>
      <c r="O105" t="s">
        <v>26</v>
      </c>
      <c r="V105" s="61" t="s">
        <v>27</v>
      </c>
      <c r="W105" s="57">
        <f ca="1">MATCH(B106,$C$6:$C$33,-1)</f>
        <v>5</v>
      </c>
      <c r="X105" s="61"/>
      <c r="Y105" s="57" t="s">
        <v>28</v>
      </c>
      <c r="Z105" s="68">
        <f>F105*F106*$O$1/10</f>
        <v>2975</v>
      </c>
      <c r="AA105" s="61" t="s">
        <v>29</v>
      </c>
    </row>
    <row r="106" spans="1:27" x14ac:dyDescent="0.35">
      <c r="A106" t="s">
        <v>30</v>
      </c>
      <c r="B106" s="41">
        <f>MAX(1,B57-1)</f>
        <v>4</v>
      </c>
      <c r="E106" s="1" t="s">
        <v>31</v>
      </c>
      <c r="F106" s="36">
        <v>70</v>
      </c>
      <c r="G106" t="s">
        <v>23</v>
      </c>
      <c r="H106" t="s">
        <v>32</v>
      </c>
      <c r="L106" t="s">
        <v>33</v>
      </c>
      <c r="M106" s="36">
        <v>30</v>
      </c>
      <c r="N106" t="s">
        <v>23</v>
      </c>
      <c r="O106" t="s">
        <v>34</v>
      </c>
      <c r="V106" s="61"/>
      <c r="W106" s="61"/>
      <c r="X106" s="61"/>
      <c r="Y106" s="57" t="s">
        <v>35</v>
      </c>
      <c r="Z106" s="57">
        <f>0.12*Z105*F106/100</f>
        <v>249.9</v>
      </c>
      <c r="AA106" s="61" t="s">
        <v>36</v>
      </c>
    </row>
    <row r="107" spans="1:27" x14ac:dyDescent="0.35">
      <c r="B107" s="43" t="str">
        <f>IF(B106=B57,"duplicato","")</f>
        <v/>
      </c>
      <c r="E107" s="1" t="s">
        <v>37</v>
      </c>
      <c r="F107" s="48">
        <f>$L$3</f>
        <v>4</v>
      </c>
      <c r="G107" t="s">
        <v>23</v>
      </c>
      <c r="H107" t="s">
        <v>38</v>
      </c>
      <c r="L107" t="s">
        <v>39</v>
      </c>
      <c r="M107" s="38">
        <v>320</v>
      </c>
      <c r="N107" t="s">
        <v>23</v>
      </c>
      <c r="O107" t="s">
        <v>117</v>
      </c>
      <c r="V107" s="61"/>
      <c r="W107" s="61"/>
      <c r="X107" s="61"/>
      <c r="Y107" s="57" t="s">
        <v>40</v>
      </c>
      <c r="Z107" s="57">
        <f>0.12*Z105*F105/100</f>
        <v>107.1</v>
      </c>
      <c r="AA107" s="61" t="s">
        <v>36</v>
      </c>
    </row>
    <row r="109" spans="1:27" x14ac:dyDescent="0.35">
      <c r="A109" t="s">
        <v>41</v>
      </c>
      <c r="B109" s="9" t="s">
        <v>42</v>
      </c>
      <c r="C109" s="1" t="s">
        <v>43</v>
      </c>
      <c r="E109" s="2" t="s">
        <v>44</v>
      </c>
      <c r="F109" s="2" t="s">
        <v>45</v>
      </c>
      <c r="G109" s="2" t="s">
        <v>46</v>
      </c>
      <c r="H109" s="2" t="s">
        <v>47</v>
      </c>
      <c r="I109" s="2" t="s">
        <v>48</v>
      </c>
      <c r="J109" s="2" t="s">
        <v>49</v>
      </c>
      <c r="K109" s="2" t="s">
        <v>50</v>
      </c>
      <c r="L109" s="2" t="s">
        <v>51</v>
      </c>
      <c r="O109" s="23"/>
    </row>
    <row r="110" spans="1:27" x14ac:dyDescent="0.35">
      <c r="D110" s="1" t="s">
        <v>52</v>
      </c>
      <c r="E110" s="4">
        <f t="shared" ref="E110:J110" ca="1" si="100">INDEX(O$6:O$33,$W105,1)</f>
        <v>24.433</v>
      </c>
      <c r="F110" s="4">
        <f t="shared" ca="1" si="100"/>
        <v>13.919</v>
      </c>
      <c r="G110" s="4">
        <f t="shared" ca="1" si="100"/>
        <v>18.433</v>
      </c>
      <c r="H110" s="4">
        <f t="shared" ca="1" si="100"/>
        <v>217.542</v>
      </c>
      <c r="I110" s="4">
        <f t="shared" ca="1" si="100"/>
        <v>24.971</v>
      </c>
      <c r="J110" s="4">
        <f t="shared" ca="1" si="100"/>
        <v>36.737000000000002</v>
      </c>
    </row>
    <row r="111" spans="1:27" x14ac:dyDescent="0.35">
      <c r="D111" s="1" t="s">
        <v>53</v>
      </c>
      <c r="E111" s="4">
        <f t="shared" ref="E111:J111" ca="1" si="101">INDEX(E$6:E$33,$W105,1)</f>
        <v>31.67</v>
      </c>
      <c r="F111" s="4">
        <f t="shared" ca="1" si="101"/>
        <v>18.951000000000001</v>
      </c>
      <c r="G111" s="4">
        <f t="shared" ca="1" si="101"/>
        <v>45.622</v>
      </c>
      <c r="H111" s="4">
        <f t="shared" ca="1" si="101"/>
        <v>0.42399999999999999</v>
      </c>
      <c r="I111" s="4">
        <f t="shared" ca="1" si="101"/>
        <v>0.52500000000000002</v>
      </c>
      <c r="J111" s="4">
        <f t="shared" ca="1" si="101"/>
        <v>0.77300000000000002</v>
      </c>
    </row>
    <row r="112" spans="1:27" x14ac:dyDescent="0.35">
      <c r="D112" s="1" t="s">
        <v>55</v>
      </c>
      <c r="E112" s="4">
        <f t="shared" ref="E112:J112" ca="1" si="102">INDEX(O$6:O$33,$W105+2,1)</f>
        <v>14.680999999999999</v>
      </c>
      <c r="F112" s="4">
        <f t="shared" ca="1" si="102"/>
        <v>8.4179999999999993</v>
      </c>
      <c r="G112" s="4">
        <f t="shared" ca="1" si="102"/>
        <v>9.6240000000000006</v>
      </c>
      <c r="H112" s="4">
        <f t="shared" ca="1" si="102"/>
        <v>118.277</v>
      </c>
      <c r="I112" s="4">
        <f t="shared" ca="1" si="102"/>
        <v>13.68</v>
      </c>
      <c r="J112" s="4">
        <f t="shared" ca="1" si="102"/>
        <v>20.126000000000001</v>
      </c>
    </row>
    <row r="113" spans="2:18" x14ac:dyDescent="0.35">
      <c r="D113" s="1" t="s">
        <v>54</v>
      </c>
      <c r="E113" s="4">
        <f t="shared" ref="E113:J113" ca="1" si="103">INDEX(E$6:E$33,$W105+2,1)</f>
        <v>19.75</v>
      </c>
      <c r="F113" s="4">
        <f t="shared" ca="1" si="103"/>
        <v>11.814</v>
      </c>
      <c r="G113" s="4">
        <f t="shared" ca="1" si="103"/>
        <v>27.343</v>
      </c>
      <c r="H113" s="4">
        <f t="shared" ca="1" si="103"/>
        <v>0.26300000000000001</v>
      </c>
      <c r="I113" s="4">
        <f t="shared" ca="1" si="103"/>
        <v>0.314</v>
      </c>
      <c r="J113" s="4">
        <f t="shared" ca="1" si="103"/>
        <v>0.46200000000000002</v>
      </c>
      <c r="M113" t="s">
        <v>98</v>
      </c>
    </row>
    <row r="114" spans="2:18" x14ac:dyDescent="0.35">
      <c r="D114" s="1" t="s">
        <v>12</v>
      </c>
      <c r="E114" s="4">
        <f t="shared" ref="E114:J114" ca="1" si="104">INDEX(Y$6:Y$33,$W105+3,1)</f>
        <v>-370.69600000000003</v>
      </c>
      <c r="F114" s="4">
        <f t="shared" ca="1" si="104"/>
        <v>-233.661</v>
      </c>
      <c r="G114" s="4">
        <f t="shared" ca="1" si="104"/>
        <v>-56.523000000000003</v>
      </c>
      <c r="H114" s="4">
        <f t="shared" ca="1" si="104"/>
        <v>-0.69599999999999995</v>
      </c>
      <c r="I114" s="4">
        <f t="shared" ca="1" si="104"/>
        <v>-0.63800000000000001</v>
      </c>
      <c r="J114" s="4">
        <f t="shared" ca="1" si="104"/>
        <v>-0.93799999999999994</v>
      </c>
      <c r="K114" s="4">
        <f>L114*1.3</f>
        <v>0</v>
      </c>
      <c r="L114" s="39">
        <f>IF(B107="duplicato",L65,L72)</f>
        <v>0</v>
      </c>
      <c r="M114" t="s">
        <v>56</v>
      </c>
    </row>
    <row r="115" spans="2:18" x14ac:dyDescent="0.35">
      <c r="M115" t="s">
        <v>96</v>
      </c>
    </row>
    <row r="116" spans="2:18" x14ac:dyDescent="0.35">
      <c r="B116" s="9" t="s">
        <v>42</v>
      </c>
      <c r="C116" s="1" t="s">
        <v>57</v>
      </c>
      <c r="E116" s="2" t="s">
        <v>44</v>
      </c>
      <c r="F116" s="2" t="s">
        <v>45</v>
      </c>
      <c r="G116" s="2" t="s">
        <v>46</v>
      </c>
      <c r="H116" s="2" t="s">
        <v>47</v>
      </c>
      <c r="I116" s="2" t="s">
        <v>48</v>
      </c>
      <c r="J116" s="2" t="s">
        <v>49</v>
      </c>
      <c r="K116" s="2" t="s">
        <v>50</v>
      </c>
      <c r="L116" s="2" t="s">
        <v>51</v>
      </c>
    </row>
    <row r="117" spans="2:18" x14ac:dyDescent="0.35">
      <c r="D117" s="1" t="s">
        <v>52</v>
      </c>
      <c r="E117" s="4">
        <f t="shared" ref="E117:J117" ca="1" si="105">INDEX(O$6:O$33,$W105+1,1)</f>
        <v>-22.545999999999999</v>
      </c>
      <c r="F117" s="4">
        <f t="shared" ca="1" si="105"/>
        <v>-13.018000000000001</v>
      </c>
      <c r="G117" s="4">
        <f t="shared" ca="1" si="105"/>
        <v>-12.718</v>
      </c>
      <c r="H117" s="4">
        <f t="shared" ca="1" si="105"/>
        <v>-161.59899999999999</v>
      </c>
      <c r="I117" s="4">
        <f t="shared" ca="1" si="105"/>
        <v>-18.805</v>
      </c>
      <c r="J117" s="4">
        <f t="shared" ca="1" si="105"/>
        <v>-27.666</v>
      </c>
      <c r="Q117" s="57" t="s">
        <v>113</v>
      </c>
      <c r="R117" s="57" t="str">
        <f>IF(F105&lt;=F106,"corto","lungo")</f>
        <v>corto</v>
      </c>
    </row>
    <row r="118" spans="2:18" x14ac:dyDescent="0.35">
      <c r="D118" s="1" t="s">
        <v>53</v>
      </c>
      <c r="E118" s="4">
        <f t="shared" ref="E118:J118" ca="1" si="106">INDEX(E$6:E$33,$W105+1,1)</f>
        <v>-31.529</v>
      </c>
      <c r="F118" s="4">
        <f t="shared" ca="1" si="106"/>
        <v>-18.855</v>
      </c>
      <c r="G118" s="4">
        <f t="shared" ca="1" si="106"/>
        <v>-41.889000000000003</v>
      </c>
      <c r="H118" s="4">
        <f t="shared" ca="1" si="106"/>
        <v>-0.42</v>
      </c>
      <c r="I118" s="4">
        <f t="shared" ca="1" si="106"/>
        <v>-0.48</v>
      </c>
      <c r="J118" s="4">
        <f t="shared" ca="1" si="106"/>
        <v>-0.70699999999999996</v>
      </c>
      <c r="Q118" s="57" t="s">
        <v>114</v>
      </c>
      <c r="R118" s="57" t="str">
        <f>IF(F106&lt;=F105,"corto","lungo")</f>
        <v>lungo</v>
      </c>
    </row>
    <row r="119" spans="2:18" x14ac:dyDescent="0.35">
      <c r="D119" s="1" t="s">
        <v>55</v>
      </c>
      <c r="E119" s="4">
        <f ca="1">E112</f>
        <v>14.680999999999999</v>
      </c>
      <c r="F119" s="4">
        <f t="shared" ref="F119:J119" ca="1" si="107">F112</f>
        <v>8.4179999999999993</v>
      </c>
      <c r="G119" s="4">
        <f t="shared" ca="1" si="107"/>
        <v>9.6240000000000006</v>
      </c>
      <c r="H119" s="4">
        <f t="shared" ca="1" si="107"/>
        <v>118.277</v>
      </c>
      <c r="I119" s="4">
        <f t="shared" ca="1" si="107"/>
        <v>13.68</v>
      </c>
      <c r="J119" s="4">
        <f t="shared" ca="1" si="107"/>
        <v>20.126000000000001</v>
      </c>
    </row>
    <row r="120" spans="2:18" x14ac:dyDescent="0.35">
      <c r="D120" s="1" t="s">
        <v>54</v>
      </c>
      <c r="E120" s="4">
        <f ca="1">E113</f>
        <v>19.75</v>
      </c>
      <c r="F120" s="4">
        <f t="shared" ref="F120:J120" ca="1" si="108">F113</f>
        <v>11.814</v>
      </c>
      <c r="G120" s="4">
        <f t="shared" ca="1" si="108"/>
        <v>27.343</v>
      </c>
      <c r="H120" s="4">
        <f t="shared" ca="1" si="108"/>
        <v>0.26300000000000001</v>
      </c>
      <c r="I120" s="4">
        <f t="shared" ca="1" si="108"/>
        <v>0.314</v>
      </c>
      <c r="J120" s="4">
        <f t="shared" ca="1" si="108"/>
        <v>0.46200000000000002</v>
      </c>
      <c r="Q120" s="67" t="s">
        <v>111</v>
      </c>
      <c r="R120" s="57" t="str">
        <f>IF(AND($E$37="solo direzione rigida",R117="lungo"),"no","si")</f>
        <v>si</v>
      </c>
    </row>
    <row r="121" spans="2:18" x14ac:dyDescent="0.35">
      <c r="D121" s="1" t="s">
        <v>12</v>
      </c>
      <c r="E121" s="4">
        <f ca="1">E114</f>
        <v>-370.69600000000003</v>
      </c>
      <c r="F121" s="4">
        <f t="shared" ref="F121:J121" ca="1" si="109">F114</f>
        <v>-233.661</v>
      </c>
      <c r="G121" s="4">
        <f t="shared" ca="1" si="109"/>
        <v>-56.523000000000003</v>
      </c>
      <c r="H121" s="4">
        <f t="shared" ca="1" si="109"/>
        <v>-0.69599999999999995</v>
      </c>
      <c r="I121" s="4">
        <f t="shared" ca="1" si="109"/>
        <v>-0.63800000000000001</v>
      </c>
      <c r="J121" s="4">
        <f t="shared" ca="1" si="109"/>
        <v>-0.93799999999999994</v>
      </c>
      <c r="K121" s="4">
        <f>L121*1.3</f>
        <v>0</v>
      </c>
      <c r="L121" s="39">
        <f>-F105*F106*(M107-(M105+M106))*$W$1/1000000+L114</f>
        <v>0</v>
      </c>
      <c r="Q121" s="67" t="s">
        <v>112</v>
      </c>
      <c r="R121" s="57" t="str">
        <f>IF(AND($E$37="solo direzione rigida",R118="lungo"),"no","si")</f>
        <v>si</v>
      </c>
    </row>
    <row r="123" spans="2:18" s="10" customFormat="1" x14ac:dyDescent="0.35">
      <c r="B123" s="11" t="s">
        <v>58</v>
      </c>
      <c r="C123" s="12" t="s">
        <v>43</v>
      </c>
      <c r="E123" s="13" t="s">
        <v>44</v>
      </c>
      <c r="F123" s="13" t="s">
        <v>45</v>
      </c>
      <c r="G123" s="13" t="s">
        <v>46</v>
      </c>
      <c r="H123" s="13" t="s">
        <v>47</v>
      </c>
      <c r="I123" s="13" t="s">
        <v>48</v>
      </c>
      <c r="J123" s="13" t="s">
        <v>49</v>
      </c>
      <c r="K123" s="13" t="s">
        <v>59</v>
      </c>
      <c r="L123" s="13" t="s">
        <v>60</v>
      </c>
      <c r="M123" s="13" t="s">
        <v>61</v>
      </c>
      <c r="N123" s="13" t="s">
        <v>62</v>
      </c>
      <c r="O123" s="13" t="s">
        <v>63</v>
      </c>
      <c r="P123" s="13" t="s">
        <v>64</v>
      </c>
      <c r="Q123" s="13" t="s">
        <v>65</v>
      </c>
      <c r="R123" s="13" t="s">
        <v>66</v>
      </c>
    </row>
    <row r="124" spans="2:18" s="10" customFormat="1" x14ac:dyDescent="0.35">
      <c r="D124" s="12" t="s">
        <v>52</v>
      </c>
      <c r="E124" s="14">
        <f t="shared" ref="E124:F124" ca="1" si="110">E110-(E110-E117)/$M107*$M105</f>
        <v>20.028718749999999</v>
      </c>
      <c r="F124" s="14">
        <f t="shared" ca="1" si="110"/>
        <v>11.393656249999999</v>
      </c>
      <c r="G124" s="14">
        <f ca="1">G110-(G110-G117)/$M107*$M105</f>
        <v>15.512593750000001</v>
      </c>
      <c r="H124" s="14">
        <f t="shared" ref="H124:J124" ca="1" si="111">H110-(H110-H117)/$M107*$M105</f>
        <v>181.99753125000001</v>
      </c>
      <c r="I124" s="14">
        <f t="shared" ca="1" si="111"/>
        <v>20.867000000000001</v>
      </c>
      <c r="J124" s="14">
        <f t="shared" ca="1" si="111"/>
        <v>30.69921875</v>
      </c>
      <c r="K124" s="14">
        <f ca="1">(ABS(G124)+ABS(I124))*SIGN(G124)</f>
        <v>36.379593749999998</v>
      </c>
      <c r="L124" s="14">
        <f ca="1">(ABS(H124)+ABS(J124))*SIGN(H124)</f>
        <v>212.69675000000001</v>
      </c>
      <c r="M124" s="14">
        <f ca="1">(ABS(K124)+0.3*ABS(L124))*SIGN(K124)</f>
        <v>100.18861874999999</v>
      </c>
      <c r="N124" s="14">
        <f t="shared" ref="N124:N128" ca="1" si="112">(ABS(L124)+0.3*ABS(K124))*SIGN(L124)</f>
        <v>223.61062812500001</v>
      </c>
      <c r="O124" s="14">
        <f ca="1">F124+M124</f>
        <v>111.58227499999998</v>
      </c>
      <c r="P124" s="14">
        <f ca="1">F124-M124</f>
        <v>-88.794962499999997</v>
      </c>
      <c r="Q124" s="14">
        <f ca="1">F124+N124</f>
        <v>235.004284375</v>
      </c>
      <c r="R124" s="14">
        <f ca="1">F124-N124</f>
        <v>-212.21697187500001</v>
      </c>
    </row>
    <row r="125" spans="2:18" s="10" customFormat="1" x14ac:dyDescent="0.35">
      <c r="D125" s="12" t="s">
        <v>53</v>
      </c>
      <c r="E125" s="14">
        <f t="shared" ref="E125:F125" ca="1" si="113">E111-(E111-E118)/$M107*$M105</f>
        <v>25.745093750000002</v>
      </c>
      <c r="F125" s="14">
        <f t="shared" ca="1" si="113"/>
        <v>15.4066875</v>
      </c>
      <c r="G125" s="14">
        <f ca="1">G111-(G111-G118)/$M107*$M105</f>
        <v>37.417843750000003</v>
      </c>
      <c r="H125" s="14">
        <f t="shared" ref="H125:J125" ca="1" si="114">H111-(H111-H118)/$M107*$M105</f>
        <v>0.34487499999999999</v>
      </c>
      <c r="I125" s="14">
        <f t="shared" ca="1" si="114"/>
        <v>0.43078125</v>
      </c>
      <c r="J125" s="14">
        <f t="shared" ca="1" si="114"/>
        <v>0.63424999999999998</v>
      </c>
      <c r="K125" s="14">
        <f t="shared" ref="K125:K128" ca="1" si="115">(ABS(G125)+ABS(I125))*SIGN(G125)</f>
        <v>37.848625000000006</v>
      </c>
      <c r="L125" s="14">
        <f t="shared" ref="L125:L128" ca="1" si="116">(ABS(H125)+ABS(J125))*SIGN(H125)</f>
        <v>0.97912500000000002</v>
      </c>
      <c r="M125" s="14">
        <f t="shared" ref="M125:M128" ca="1" si="117">(ABS(K125)+0.3*ABS(L125))*SIGN(K125)</f>
        <v>38.142362500000004</v>
      </c>
      <c r="N125" s="14">
        <f t="shared" ca="1" si="112"/>
        <v>12.333712500000001</v>
      </c>
      <c r="O125" s="14">
        <f t="shared" ref="O125:O127" ca="1" si="118">F125+M125</f>
        <v>53.549050000000008</v>
      </c>
      <c r="P125" s="14">
        <f t="shared" ref="P125:P127" ca="1" si="119">F125-M125</f>
        <v>-22.735675000000004</v>
      </c>
      <c r="Q125" s="14">
        <f t="shared" ref="Q125:Q127" ca="1" si="120">F125+N125</f>
        <v>27.740400000000001</v>
      </c>
      <c r="R125" s="14">
        <f t="shared" ref="R125:R127" ca="1" si="121">F125-N125</f>
        <v>3.0729749999999996</v>
      </c>
    </row>
    <row r="126" spans="2:18" s="10" customFormat="1" x14ac:dyDescent="0.35">
      <c r="D126" s="1" t="s">
        <v>55</v>
      </c>
      <c r="E126" s="14">
        <f t="shared" ref="E126:J126" ca="1" si="122">E112</f>
        <v>14.680999999999999</v>
      </c>
      <c r="F126" s="14">
        <f t="shared" ca="1" si="122"/>
        <v>8.4179999999999993</v>
      </c>
      <c r="G126" s="14">
        <f t="shared" ca="1" si="122"/>
        <v>9.6240000000000006</v>
      </c>
      <c r="H126" s="14">
        <f t="shared" ca="1" si="122"/>
        <v>118.277</v>
      </c>
      <c r="I126" s="14">
        <f t="shared" ca="1" si="122"/>
        <v>13.68</v>
      </c>
      <c r="J126" s="14">
        <f t="shared" ca="1" si="122"/>
        <v>20.126000000000001</v>
      </c>
      <c r="K126" s="14">
        <f t="shared" ca="1" si="115"/>
        <v>23.304000000000002</v>
      </c>
      <c r="L126" s="14">
        <f t="shared" ca="1" si="116"/>
        <v>138.40299999999999</v>
      </c>
      <c r="M126" s="14">
        <f t="shared" ca="1" si="117"/>
        <v>64.8249</v>
      </c>
      <c r="N126" s="14">
        <f t="shared" ca="1" si="112"/>
        <v>145.39419999999998</v>
      </c>
      <c r="O126" s="14">
        <f t="shared" ca="1" si="118"/>
        <v>73.242899999999992</v>
      </c>
      <c r="P126" s="14">
        <f t="shared" ca="1" si="119"/>
        <v>-56.4069</v>
      </c>
      <c r="Q126" s="14">
        <f t="shared" ca="1" si="120"/>
        <v>153.81219999999999</v>
      </c>
      <c r="R126" s="14">
        <f t="shared" ca="1" si="121"/>
        <v>-136.97619999999998</v>
      </c>
    </row>
    <row r="127" spans="2:18" s="10" customFormat="1" x14ac:dyDescent="0.35">
      <c r="D127" s="1" t="s">
        <v>54</v>
      </c>
      <c r="E127" s="14">
        <f t="shared" ref="E127:J127" ca="1" si="123">E113</f>
        <v>19.75</v>
      </c>
      <c r="F127" s="14">
        <f t="shared" ca="1" si="123"/>
        <v>11.814</v>
      </c>
      <c r="G127" s="14">
        <f t="shared" ca="1" si="123"/>
        <v>27.343</v>
      </c>
      <c r="H127" s="14">
        <f t="shared" ca="1" si="123"/>
        <v>0.26300000000000001</v>
      </c>
      <c r="I127" s="14">
        <f t="shared" ca="1" si="123"/>
        <v>0.314</v>
      </c>
      <c r="J127" s="14">
        <f t="shared" ca="1" si="123"/>
        <v>0.46200000000000002</v>
      </c>
      <c r="K127" s="14">
        <f t="shared" ca="1" si="115"/>
        <v>27.657</v>
      </c>
      <c r="L127" s="14">
        <f t="shared" ca="1" si="116"/>
        <v>0.72500000000000009</v>
      </c>
      <c r="M127" s="14">
        <f t="shared" ca="1" si="117"/>
        <v>27.874500000000001</v>
      </c>
      <c r="N127" s="14">
        <f t="shared" ca="1" si="112"/>
        <v>9.0221</v>
      </c>
      <c r="O127" s="14">
        <f t="shared" ca="1" si="118"/>
        <v>39.688500000000005</v>
      </c>
      <c r="P127" s="14">
        <f t="shared" ca="1" si="119"/>
        <v>-16.060500000000001</v>
      </c>
      <c r="Q127" s="14">
        <f t="shared" ca="1" si="120"/>
        <v>20.836100000000002</v>
      </c>
      <c r="R127" s="14">
        <f t="shared" ca="1" si="121"/>
        <v>2.7919</v>
      </c>
    </row>
    <row r="128" spans="2:18" s="10" customFormat="1" x14ac:dyDescent="0.35">
      <c r="D128" s="12" t="s">
        <v>12</v>
      </c>
      <c r="E128" s="14">
        <f ca="1">E114+K114</f>
        <v>-370.69600000000003</v>
      </c>
      <c r="F128" s="14">
        <f ca="1">F114+L114</f>
        <v>-233.661</v>
      </c>
      <c r="G128" s="14">
        <f t="shared" ref="G128:J128" ca="1" si="124">G114</f>
        <v>-56.523000000000003</v>
      </c>
      <c r="H128" s="14">
        <f t="shared" ca="1" si="124"/>
        <v>-0.69599999999999995</v>
      </c>
      <c r="I128" s="14">
        <f t="shared" ca="1" si="124"/>
        <v>-0.63800000000000001</v>
      </c>
      <c r="J128" s="14">
        <f t="shared" ca="1" si="124"/>
        <v>-0.93799999999999994</v>
      </c>
      <c r="K128" s="14">
        <f t="shared" ca="1" si="115"/>
        <v>-57.161000000000001</v>
      </c>
      <c r="L128" s="14">
        <f t="shared" ca="1" si="116"/>
        <v>-1.6339999999999999</v>
      </c>
      <c r="M128" s="14">
        <f t="shared" ca="1" si="117"/>
        <v>-57.651200000000003</v>
      </c>
      <c r="N128" s="14">
        <f t="shared" ca="1" si="112"/>
        <v>-18.782299999999999</v>
      </c>
      <c r="O128" s="14">
        <f ca="1">F128+M128</f>
        <v>-291.31220000000002</v>
      </c>
      <c r="P128" s="14">
        <f ca="1">F128-M128</f>
        <v>-176.00979999999998</v>
      </c>
      <c r="Q128" s="14">
        <f ca="1">F128+N128</f>
        <v>-252.44329999999999</v>
      </c>
      <c r="R128" s="14">
        <f ca="1">F128-N128</f>
        <v>-214.87870000000001</v>
      </c>
    </row>
    <row r="129" spans="1:26" s="10" customFormat="1" x14ac:dyDescent="0.35"/>
    <row r="130" spans="1:26" s="10" customFormat="1" x14ac:dyDescent="0.35">
      <c r="B130" s="11" t="s">
        <v>58</v>
      </c>
      <c r="C130" s="12" t="s">
        <v>57</v>
      </c>
      <c r="E130" s="13" t="s">
        <v>44</v>
      </c>
      <c r="F130" s="13" t="s">
        <v>45</v>
      </c>
      <c r="G130" s="13" t="s">
        <v>46</v>
      </c>
      <c r="H130" s="13" t="s">
        <v>47</v>
      </c>
      <c r="I130" s="13" t="s">
        <v>48</v>
      </c>
      <c r="J130" s="13" t="s">
        <v>49</v>
      </c>
      <c r="K130" s="13" t="s">
        <v>59</v>
      </c>
      <c r="L130" s="13" t="s">
        <v>60</v>
      </c>
      <c r="M130" s="13" t="s">
        <v>61</v>
      </c>
      <c r="N130" s="13" t="s">
        <v>62</v>
      </c>
      <c r="O130" s="13" t="s">
        <v>63</v>
      </c>
      <c r="P130" s="13" t="s">
        <v>64</v>
      </c>
      <c r="Q130" s="13" t="s">
        <v>65</v>
      </c>
      <c r="R130" s="13" t="s">
        <v>66</v>
      </c>
    </row>
    <row r="131" spans="1:26" s="10" customFormat="1" x14ac:dyDescent="0.35">
      <c r="D131" s="12" t="s">
        <v>52</v>
      </c>
      <c r="E131" s="14">
        <f t="shared" ref="E131:F131" ca="1" si="125">E117+(E110-E117)/$M107*$M106</f>
        <v>-18.141718749999999</v>
      </c>
      <c r="F131" s="14">
        <f t="shared" ca="1" si="125"/>
        <v>-10.49265625</v>
      </c>
      <c r="G131" s="14">
        <f ca="1">G117+(G110-G117)/$M107*$M106</f>
        <v>-9.7975937500000008</v>
      </c>
      <c r="H131" s="14">
        <f t="shared" ref="H131:J131" ca="1" si="126">H117+(H110-H117)/$M107*$M106</f>
        <v>-126.05453125</v>
      </c>
      <c r="I131" s="14">
        <f t="shared" ca="1" si="126"/>
        <v>-14.701000000000001</v>
      </c>
      <c r="J131" s="14">
        <f t="shared" ca="1" si="126"/>
        <v>-21.628218750000002</v>
      </c>
      <c r="K131" s="14">
        <f ca="1">(ABS(G131)+ABS(I131))*SIGN(G131)</f>
        <v>-24.498593750000001</v>
      </c>
      <c r="L131" s="14">
        <f ca="1">(ABS(H131)+ABS(J131))*SIGN(H131)</f>
        <v>-147.68275</v>
      </c>
      <c r="M131" s="14">
        <f t="shared" ref="M131:M135" ca="1" si="127">(ABS(K131)+0.3*ABS(L131))*SIGN(K131)</f>
        <v>-68.803418750000006</v>
      </c>
      <c r="N131" s="14">
        <f t="shared" ref="N131:N135" ca="1" si="128">(ABS(L131)+0.3*ABS(K131))*SIGN(L131)</f>
        <v>-155.03232812499999</v>
      </c>
      <c r="O131" s="14">
        <f ca="1">F131+M131</f>
        <v>-79.296075000000002</v>
      </c>
      <c r="P131" s="14">
        <f ca="1">F131-M131</f>
        <v>58.31076250000001</v>
      </c>
      <c r="Q131" s="14">
        <f ca="1">F131+N131</f>
        <v>-165.524984375</v>
      </c>
      <c r="R131" s="14">
        <f ca="1">F131-N131</f>
        <v>144.53967187499998</v>
      </c>
    </row>
    <row r="132" spans="1:26" s="10" customFormat="1" x14ac:dyDescent="0.35">
      <c r="D132" s="12" t="s">
        <v>53</v>
      </c>
      <c r="E132" s="14">
        <f t="shared" ref="E132:F132" ca="1" si="129">E118+(E111-E118)/$M107*$M106</f>
        <v>-25.604093750000001</v>
      </c>
      <c r="F132" s="14">
        <f t="shared" ca="1" si="129"/>
        <v>-15.3106875</v>
      </c>
      <c r="G132" s="14">
        <f ca="1">G118+(G111-G118)/$M107*$M106</f>
        <v>-33.684843750000006</v>
      </c>
      <c r="H132" s="14">
        <f t="shared" ref="H132:J132" ca="1" si="130">H118+(H111-H118)/$M107*$M106</f>
        <v>-0.34087499999999998</v>
      </c>
      <c r="I132" s="14">
        <f t="shared" ca="1" si="130"/>
        <v>-0.38578124999999996</v>
      </c>
      <c r="J132" s="14">
        <f t="shared" ca="1" si="130"/>
        <v>-0.56824999999999992</v>
      </c>
      <c r="K132" s="14">
        <f t="shared" ref="K132:K135" ca="1" si="131">(ABS(G132)+ABS(I132))*SIGN(G132)</f>
        <v>-34.070625000000007</v>
      </c>
      <c r="L132" s="14">
        <f t="shared" ref="L132:L135" ca="1" si="132">(ABS(H132)+ABS(J132))*SIGN(H132)</f>
        <v>-0.90912499999999996</v>
      </c>
      <c r="M132" s="14">
        <f t="shared" ca="1" si="127"/>
        <v>-34.343362500000005</v>
      </c>
      <c r="N132" s="14">
        <f t="shared" ca="1" si="128"/>
        <v>-11.1303125</v>
      </c>
      <c r="O132" s="14">
        <f t="shared" ref="O132:O134" ca="1" si="133">F132+M132</f>
        <v>-49.654050000000005</v>
      </c>
      <c r="P132" s="14">
        <f t="shared" ref="P132:P134" ca="1" si="134">F132-M132</f>
        <v>19.032675000000005</v>
      </c>
      <c r="Q132" s="14">
        <f t="shared" ref="Q132:Q134" ca="1" si="135">F132+N132</f>
        <v>-26.441000000000003</v>
      </c>
      <c r="R132" s="14">
        <f t="shared" ref="R132:R134" ca="1" si="136">F132-N132</f>
        <v>-4.1803749999999997</v>
      </c>
    </row>
    <row r="133" spans="1:26" s="10" customFormat="1" x14ac:dyDescent="0.35">
      <c r="D133" s="1" t="s">
        <v>55</v>
      </c>
      <c r="E133" s="14">
        <f ca="1">E126</f>
        <v>14.680999999999999</v>
      </c>
      <c r="F133" s="14">
        <f t="shared" ref="F133:J133" ca="1" si="137">F126</f>
        <v>8.4179999999999993</v>
      </c>
      <c r="G133" s="14">
        <f t="shared" ca="1" si="137"/>
        <v>9.6240000000000006</v>
      </c>
      <c r="H133" s="14">
        <f t="shared" ca="1" si="137"/>
        <v>118.277</v>
      </c>
      <c r="I133" s="14">
        <f t="shared" ca="1" si="137"/>
        <v>13.68</v>
      </c>
      <c r="J133" s="14">
        <f t="shared" ca="1" si="137"/>
        <v>20.126000000000001</v>
      </c>
      <c r="K133" s="14">
        <f t="shared" ca="1" si="131"/>
        <v>23.304000000000002</v>
      </c>
      <c r="L133" s="14">
        <f t="shared" ca="1" si="132"/>
        <v>138.40299999999999</v>
      </c>
      <c r="M133" s="14">
        <f t="shared" ca="1" si="127"/>
        <v>64.8249</v>
      </c>
      <c r="N133" s="14">
        <f t="shared" ca="1" si="128"/>
        <v>145.39419999999998</v>
      </c>
      <c r="O133" s="14">
        <f t="shared" ca="1" si="133"/>
        <v>73.242899999999992</v>
      </c>
      <c r="P133" s="14">
        <f t="shared" ca="1" si="134"/>
        <v>-56.4069</v>
      </c>
      <c r="Q133" s="14">
        <f t="shared" ca="1" si="135"/>
        <v>153.81219999999999</v>
      </c>
      <c r="R133" s="14">
        <f t="shared" ca="1" si="136"/>
        <v>-136.97619999999998</v>
      </c>
    </row>
    <row r="134" spans="1:26" s="10" customFormat="1" x14ac:dyDescent="0.35">
      <c r="D134" s="1" t="s">
        <v>54</v>
      </c>
      <c r="E134" s="14">
        <f ca="1">E127</f>
        <v>19.75</v>
      </c>
      <c r="F134" s="14">
        <f t="shared" ref="F134:J134" ca="1" si="138">F127</f>
        <v>11.814</v>
      </c>
      <c r="G134" s="14">
        <f t="shared" ca="1" si="138"/>
        <v>27.343</v>
      </c>
      <c r="H134" s="14">
        <f t="shared" ca="1" si="138"/>
        <v>0.26300000000000001</v>
      </c>
      <c r="I134" s="14">
        <f t="shared" ca="1" si="138"/>
        <v>0.314</v>
      </c>
      <c r="J134" s="14">
        <f t="shared" ca="1" si="138"/>
        <v>0.46200000000000002</v>
      </c>
      <c r="K134" s="14">
        <f t="shared" ca="1" si="131"/>
        <v>27.657</v>
      </c>
      <c r="L134" s="14">
        <f t="shared" ca="1" si="132"/>
        <v>0.72500000000000009</v>
      </c>
      <c r="M134" s="14">
        <f t="shared" ca="1" si="127"/>
        <v>27.874500000000001</v>
      </c>
      <c r="N134" s="14">
        <f t="shared" ca="1" si="128"/>
        <v>9.0221</v>
      </c>
      <c r="O134" s="14">
        <f t="shared" ca="1" si="133"/>
        <v>39.688500000000005</v>
      </c>
      <c r="P134" s="14">
        <f t="shared" ca="1" si="134"/>
        <v>-16.060500000000001</v>
      </c>
      <c r="Q134" s="14">
        <f t="shared" ca="1" si="135"/>
        <v>20.836100000000002</v>
      </c>
      <c r="R134" s="14">
        <f t="shared" ca="1" si="136"/>
        <v>2.7919</v>
      </c>
    </row>
    <row r="135" spans="1:26" s="10" customFormat="1" x14ac:dyDescent="0.35">
      <c r="D135" s="12" t="s">
        <v>12</v>
      </c>
      <c r="E135" s="14">
        <f ca="1">E121+K121</f>
        <v>-370.69600000000003</v>
      </c>
      <c r="F135" s="14">
        <f ca="1">F121+L121</f>
        <v>-233.661</v>
      </c>
      <c r="G135" s="14">
        <f t="shared" ref="G135:J135" ca="1" si="139">G121</f>
        <v>-56.523000000000003</v>
      </c>
      <c r="H135" s="14">
        <f t="shared" ca="1" si="139"/>
        <v>-0.69599999999999995</v>
      </c>
      <c r="I135" s="14">
        <f t="shared" ca="1" si="139"/>
        <v>-0.63800000000000001</v>
      </c>
      <c r="J135" s="14">
        <f t="shared" ca="1" si="139"/>
        <v>-0.93799999999999994</v>
      </c>
      <c r="K135" s="14">
        <f t="shared" ca="1" si="131"/>
        <v>-57.161000000000001</v>
      </c>
      <c r="L135" s="14">
        <f t="shared" ca="1" si="132"/>
        <v>-1.6339999999999999</v>
      </c>
      <c r="M135" s="14">
        <f t="shared" ca="1" si="127"/>
        <v>-57.651200000000003</v>
      </c>
      <c r="N135" s="14">
        <f t="shared" ca="1" si="128"/>
        <v>-18.782299999999999</v>
      </c>
      <c r="O135" s="14">
        <f ca="1">F135+M135</f>
        <v>-291.31220000000002</v>
      </c>
      <c r="P135" s="14">
        <f ca="1">F135-M135</f>
        <v>-176.00979999999998</v>
      </c>
      <c r="Q135" s="14">
        <f ca="1">F135+N135</f>
        <v>-252.44329999999999</v>
      </c>
      <c r="R135" s="14">
        <f ca="1">F135-N135</f>
        <v>-214.87870000000001</v>
      </c>
    </row>
    <row r="136" spans="1:26" s="10" customFormat="1" x14ac:dyDescent="0.35"/>
    <row r="137" spans="1:26" s="10" customFormat="1" x14ac:dyDescent="0.35">
      <c r="A137" s="12" t="s">
        <v>21</v>
      </c>
      <c r="B137" s="11" t="s">
        <v>58</v>
      </c>
      <c r="C137" s="12" t="s">
        <v>43</v>
      </c>
      <c r="E137" s="15" t="s">
        <v>44</v>
      </c>
      <c r="F137" s="13" t="s">
        <v>63</v>
      </c>
      <c r="G137" s="13" t="s">
        <v>64</v>
      </c>
      <c r="H137" s="13" t="s">
        <v>65</v>
      </c>
      <c r="I137" s="13" t="s">
        <v>66</v>
      </c>
      <c r="J137" s="13" t="s">
        <v>67</v>
      </c>
      <c r="K137" s="15" t="s">
        <v>63</v>
      </c>
      <c r="L137" s="15" t="s">
        <v>64</v>
      </c>
      <c r="M137" s="15" t="s">
        <v>65</v>
      </c>
      <c r="N137" s="15" t="s">
        <v>66</v>
      </c>
      <c r="O137" s="7" t="s">
        <v>116</v>
      </c>
      <c r="P137" s="13" t="s">
        <v>44</v>
      </c>
      <c r="Q137" s="13" t="s">
        <v>63</v>
      </c>
      <c r="R137" s="13" t="s">
        <v>64</v>
      </c>
      <c r="S137" s="13" t="s">
        <v>65</v>
      </c>
      <c r="T137" s="13" t="s">
        <v>66</v>
      </c>
      <c r="U137" s="13" t="s">
        <v>13</v>
      </c>
      <c r="V137" s="16" t="s">
        <v>68</v>
      </c>
      <c r="Y137" s="57" t="s">
        <v>69</v>
      </c>
      <c r="Z137" s="57" t="s">
        <v>70</v>
      </c>
    </row>
    <row r="138" spans="1:26" x14ac:dyDescent="0.35">
      <c r="A138" s="1">
        <f ca="1">B105</f>
        <v>20</v>
      </c>
      <c r="D138" s="1" t="s">
        <v>52</v>
      </c>
      <c r="E138" s="17">
        <f ca="1">E124</f>
        <v>20.028718749999999</v>
      </c>
      <c r="F138" s="4">
        <f t="shared" ref="F138:F139" ca="1" si="140">O124</f>
        <v>111.58227499999998</v>
      </c>
      <c r="G138" s="4">
        <f t="shared" ref="G138:G139" ca="1" si="141">P124</f>
        <v>-88.794962499999997</v>
      </c>
      <c r="H138" s="18">
        <f t="shared" ref="H138:H139" ca="1" si="142">Q124</f>
        <v>235.004284375</v>
      </c>
      <c r="I138" s="18">
        <f t="shared" ref="I138:I139" ca="1" si="143">R124</f>
        <v>-212.21697187500001</v>
      </c>
      <c r="J138" s="4">
        <f>IF(R120="si",INDEX($N$40:$N$53,MATCH(A140,$L$40:$L$53,-1),1),"---")</f>
        <v>0</v>
      </c>
      <c r="K138" s="17">
        <f ca="1">MAX(ABS(F138),IF(J138="---",0,0.3*J138))</f>
        <v>111.58227499999998</v>
      </c>
      <c r="L138" s="17">
        <f ca="1">MAX(ABS(G138),IF(J138="---",0,0.3*J138))</f>
        <v>88.794962499999997</v>
      </c>
      <c r="M138" s="17">
        <f ca="1">MAX(ABS(H138),J138)</f>
        <v>235.004284375</v>
      </c>
      <c r="N138" s="17">
        <f ca="1">MAX(ABS(I138),J138)</f>
        <v>212.21697187500001</v>
      </c>
      <c r="O138" s="7" t="str">
        <f>CONCATENATE("lx (",R117,")")</f>
        <v>lx (corto)</v>
      </c>
      <c r="P138" s="19">
        <f ca="1">MAX(E138-$Z106*(1-((0.48*$Z105+E140)/(0.48*$Z105))^2),0)/(($F106-2*$F107)*$O$2)*1000</f>
        <v>0</v>
      </c>
      <c r="Q138" s="19">
        <f ca="1">MAX(K138-$Z106*(1-((0.48*$Z105+K140)/(0.48*$Z105))^2),0)/(($F106-2*$F107)*$O$2)*1000</f>
        <v>0.82531492229410541</v>
      </c>
      <c r="R138" s="19">
        <f t="shared" ref="R138" ca="1" si="144">MAX(L138-$Z106*(1-((0.48*$Z105+L140)/(0.48*$Z105))^2),0)/(($F106-2*$F107)*$O$2)*1000</f>
        <v>1.2772845427052397</v>
      </c>
      <c r="S138" s="19">
        <f t="shared" ref="S138" ca="1" si="145">MAX(M138-$Z106*(1-((0.48*$Z105+M140)/(0.48*$Z105))^2),0)/(($F106-2*$F107)*$O$2)*1000</f>
        <v>6.366584935374604</v>
      </c>
      <c r="T138" s="19">
        <f ca="1">MAX(N138-$Z106*(1-((0.48*$Z105+N140)/(0.48*$Z105))^2),0)/(($F106-2*$F107)*$O$2)*1000</f>
        <v>5.8805750837450974</v>
      </c>
      <c r="U138" s="17">
        <f ca="1">MAX(P138:T138)</f>
        <v>6.366584935374604</v>
      </c>
      <c r="V138" s="39">
        <v>7.82</v>
      </c>
      <c r="Y138" s="68">
        <f>2*V138*$O$2/10</f>
        <v>612.00000000000011</v>
      </c>
      <c r="Z138" s="69">
        <f>Y138*(F106-2*F107)/200</f>
        <v>189.72000000000003</v>
      </c>
    </row>
    <row r="139" spans="1:26" x14ac:dyDescent="0.35">
      <c r="A139" s="12" t="s">
        <v>30</v>
      </c>
      <c r="D139" s="1" t="s">
        <v>53</v>
      </c>
      <c r="E139" s="17">
        <f ca="1">E125</f>
        <v>25.745093750000002</v>
      </c>
      <c r="F139" s="18">
        <f t="shared" ca="1" si="140"/>
        <v>53.549050000000008</v>
      </c>
      <c r="G139" s="18">
        <f t="shared" ca="1" si="141"/>
        <v>-22.735675000000004</v>
      </c>
      <c r="H139" s="4">
        <f t="shared" ca="1" si="142"/>
        <v>27.740400000000001</v>
      </c>
      <c r="I139" s="4">
        <f t="shared" ca="1" si="143"/>
        <v>3.0729749999999996</v>
      </c>
      <c r="J139" s="4">
        <f>IF(R121="si",INDEX($O$40:$O$53,MATCH(A140,$L$40:$L$53,-1),1),"---")</f>
        <v>0</v>
      </c>
      <c r="K139" s="17">
        <f ca="1">MAX(ABS(F139),J139)</f>
        <v>53.549050000000008</v>
      </c>
      <c r="L139" s="17">
        <f ca="1">MAX(ABS(G139),J139)</f>
        <v>22.735675000000004</v>
      </c>
      <c r="M139" s="17">
        <f ca="1">MAX(ABS(H139),IF(J139="---",0,0.3*J139))</f>
        <v>27.740400000000001</v>
      </c>
      <c r="N139" s="17">
        <f ca="1">MAX(ABS(I139),IF(J139="---",0,0.3*J139))</f>
        <v>3.0729749999999996</v>
      </c>
      <c r="O139" s="7" t="str">
        <f>CONCATENATE("ly (",R118,")")</f>
        <v>ly (lungo)</v>
      </c>
      <c r="P139" s="19">
        <f ca="1">MAX(E139-$Z107*(1-((0.48*$Z105+E140)/(0.48*$Z105))^2),0)/(($F105-2*$F107)*$O$2)*1000</f>
        <v>0</v>
      </c>
      <c r="Q139" s="19">
        <f ca="1">MAX(K139-$Z107*(1-((0.48*$Z105+K140)/(0.48*$Z105))^2),0)/(($F105-2*$F107)*$O$2)*1000</f>
        <v>1.662191381616404</v>
      </c>
      <c r="R139" s="19">
        <f t="shared" ref="R139" ca="1" si="146">MAX(L139-$Z107*(1-((0.48*$Z105+L140)/(0.48*$Z105))^2),0)/(($F105-2*$F107)*$O$2)*1000</f>
        <v>0</v>
      </c>
      <c r="S139" s="19">
        <f t="shared" ref="S139" ca="1" si="147">MAX(M139-$Z107*(1-((0.48*$Z105+M140)/(0.48*$Z105))^2),0)/(($F105-2*$F107)*$O$2)*1000</f>
        <v>0</v>
      </c>
      <c r="T139" s="19">
        <f t="shared" ref="T139" ca="1" si="148">MAX(N139-$Z107*(1-((0.48*$Z105+N140)/(0.48*$Z105))^2),0)/(($F105-2*$F107)*$O$2)*1000</f>
        <v>0</v>
      </c>
      <c r="U139" s="17">
        <f ca="1">MAX(P139:T139)</f>
        <v>1.662191381616404</v>
      </c>
      <c r="V139" s="39">
        <v>9.36</v>
      </c>
      <c r="Y139" s="68">
        <f>2*V139*$O$2/10</f>
        <v>732.52173913043475</v>
      </c>
      <c r="Z139" s="69">
        <f>Y139*(F105-2*F107)/200</f>
        <v>80.577391304347827</v>
      </c>
    </row>
    <row r="140" spans="1:26" x14ac:dyDescent="0.35">
      <c r="A140" s="1">
        <f>B106</f>
        <v>4</v>
      </c>
      <c r="D140" s="1" t="s">
        <v>12</v>
      </c>
      <c r="E140" s="20">
        <f ca="1">E128</f>
        <v>-370.69600000000003</v>
      </c>
      <c r="F140" s="8">
        <f ca="1">O128</f>
        <v>-291.31220000000002</v>
      </c>
      <c r="G140" s="8">
        <f ca="1">P128</f>
        <v>-176.00979999999998</v>
      </c>
      <c r="H140" s="8">
        <f ca="1">Q128</f>
        <v>-252.44329999999999</v>
      </c>
      <c r="I140" s="8">
        <f ca="1">R128</f>
        <v>-214.87870000000001</v>
      </c>
      <c r="K140" s="17">
        <f ca="1">F140</f>
        <v>-291.31220000000002</v>
      </c>
      <c r="L140" s="17">
        <f t="shared" ref="L140" ca="1" si="149">G140</f>
        <v>-176.00979999999998</v>
      </c>
      <c r="M140" s="17">
        <f t="shared" ref="M140" ca="1" si="150">H140</f>
        <v>-252.44329999999999</v>
      </c>
      <c r="N140" s="17">
        <f t="shared" ref="N140" ca="1" si="151">I140</f>
        <v>-214.87870000000001</v>
      </c>
      <c r="Y140" s="61"/>
      <c r="Z140" s="61"/>
    </row>
    <row r="141" spans="1:26" x14ac:dyDescent="0.35">
      <c r="D141" s="7" t="s">
        <v>71</v>
      </c>
      <c r="E141" s="4">
        <f ca="1">($Z106+$Z138)*(1-ABS((0.48*$Z105+E140)/(0.48*$Z105+$Y138))^(1+1/(1+$Y138/$Z105)))</f>
        <v>307.51603137646993</v>
      </c>
      <c r="K141" s="4">
        <f ca="1">($Z106+$Z138)*(1-ABS((0.48*$Z105+K140)/(0.48*$Z105+$Y138))^(1+1/(1+$Y138/$Z105)))</f>
        <v>288.80861951852125</v>
      </c>
      <c r="L141" s="4">
        <f ca="1">($Z106+$Z138)*(1-ABS((0.48*$Z105+L140)/(0.48*$Z105+$Y138))^(1+1/(1+$Y138/$Z105)))</f>
        <v>259.65229828348424</v>
      </c>
      <c r="M141" s="4">
        <f ca="1">($Z106+$Z138)*(1-ABS((0.48*$Z105+M140)/(0.48*$Z105+$Y138))^(1+1/(1+$Y138/$Z105)))</f>
        <v>279.24100848713317</v>
      </c>
      <c r="N141" s="4">
        <f ca="1">($Z106+$Z138)*(1-ABS((0.48*$Z105+N140)/(0.48*$Z105+$Y138))^(1+1/(1+$Y138/$Z105)))</f>
        <v>269.74164539219584</v>
      </c>
      <c r="Y141" s="61"/>
      <c r="Z141" s="61"/>
    </row>
    <row r="142" spans="1:26" x14ac:dyDescent="0.35">
      <c r="D142" s="7" t="s">
        <v>72</v>
      </c>
      <c r="E142" s="4">
        <f ca="1">($Z107+$Z139)*(1-ABS((0.48*$Z105+E140)/(0.48*$Z105+$Y139))^(1+1/(1+$Y139/$Z105)))</f>
        <v>135.91501075267124</v>
      </c>
      <c r="K142" s="4">
        <f ca="1">($Z107+$Z139)*(1-ABS((0.48*$Z105+K140)/(0.48*$Z105+$Y139))^(1+1/(1+$Y139/$Z105)))</f>
        <v>128.70010306540888</v>
      </c>
      <c r="L142" s="4">
        <f ca="1">($Z107+$Z139)*(1-ABS((0.48*$Z105+L140)/(0.48*$Z105+$Y139))^(1+1/(1+$Y139/$Z105)))</f>
        <v>117.48113105288938</v>
      </c>
      <c r="M142" s="4">
        <f ca="1">($Z107+$Z139)*(1-ABS((0.48*$Z105+M140)/(0.48*$Z105+$Y139))^(1+1/(1+$Y139/$Z105)))</f>
        <v>125.0153603487181</v>
      </c>
      <c r="N142" s="4">
        <f ca="1">($Z107+$Z139)*(1-ABS((0.48*$Z105+N140)/(0.48*$Z105+$Y139))^(1+1/(1+$Y139/$Z105)))</f>
        <v>121.36010774280224</v>
      </c>
      <c r="Y142" s="61"/>
      <c r="Z142" s="61"/>
    </row>
    <row r="143" spans="1:26" x14ac:dyDescent="0.35">
      <c r="A143" t="str">
        <f ca="1">IF(MAX(E143:N143)&gt;1,"non verificato","verificato")</f>
        <v>verificato</v>
      </c>
      <c r="D143" s="7" t="s">
        <v>73</v>
      </c>
      <c r="E143" s="3">
        <f ca="1">ABS(E138/E141)^1.5+ABS(E139/E142)^1.5</f>
        <v>9.9062295307652287E-2</v>
      </c>
      <c r="K143" s="3">
        <f t="shared" ref="K143:N143" ca="1" si="152">ABS(K138/K141)^1.5+ABS(K139/K142)^1.5</f>
        <v>0.50853289945456903</v>
      </c>
      <c r="L143" s="3">
        <f t="shared" ca="1" si="152"/>
        <v>0.28511881875514761</v>
      </c>
      <c r="M143" s="3">
        <f t="shared" ca="1" si="152"/>
        <v>0.87657493852780732</v>
      </c>
      <c r="N143" s="3">
        <f t="shared" ca="1" si="152"/>
        <v>0.7018568923764924</v>
      </c>
      <c r="Y143" s="61"/>
      <c r="Z143" s="61"/>
    </row>
    <row r="144" spans="1:26" x14ac:dyDescent="0.35">
      <c r="Y144" s="61"/>
      <c r="Z144" s="61"/>
    </row>
    <row r="145" spans="1:27" x14ac:dyDescent="0.35">
      <c r="B145" s="9" t="s">
        <v>58</v>
      </c>
      <c r="C145" s="1" t="s">
        <v>57</v>
      </c>
      <c r="D145" s="10"/>
      <c r="E145" s="15" t="s">
        <v>44</v>
      </c>
      <c r="F145" s="13" t="s">
        <v>63</v>
      </c>
      <c r="G145" s="13" t="s">
        <v>64</v>
      </c>
      <c r="H145" s="13" t="s">
        <v>65</v>
      </c>
      <c r="I145" s="13" t="s">
        <v>66</v>
      </c>
      <c r="J145" s="13" t="s">
        <v>67</v>
      </c>
      <c r="K145" s="15" t="s">
        <v>63</v>
      </c>
      <c r="L145" s="15" t="s">
        <v>64</v>
      </c>
      <c r="M145" s="15" t="s">
        <v>65</v>
      </c>
      <c r="N145" s="15" t="s">
        <v>66</v>
      </c>
      <c r="O145" s="7" t="str">
        <f>O137</f>
        <v>As,nec</v>
      </c>
      <c r="P145" s="13" t="s">
        <v>44</v>
      </c>
      <c r="Q145" s="13" t="s">
        <v>63</v>
      </c>
      <c r="R145" s="13" t="s">
        <v>64</v>
      </c>
      <c r="S145" s="13" t="s">
        <v>65</v>
      </c>
      <c r="T145" s="13" t="s">
        <v>66</v>
      </c>
      <c r="U145" s="13" t="s">
        <v>13</v>
      </c>
      <c r="V145" s="16" t="s">
        <v>68</v>
      </c>
      <c r="Y145" s="57" t="s">
        <v>69</v>
      </c>
      <c r="Z145" s="57" t="s">
        <v>70</v>
      </c>
    </row>
    <row r="146" spans="1:27" x14ac:dyDescent="0.35">
      <c r="D146" s="1" t="s">
        <v>52</v>
      </c>
      <c r="E146" s="17">
        <f ca="1">E131</f>
        <v>-18.141718749999999</v>
      </c>
      <c r="F146" s="4">
        <f t="shared" ref="F146:F147" ca="1" si="153">O131</f>
        <v>-79.296075000000002</v>
      </c>
      <c r="G146" s="4">
        <f t="shared" ref="G146:G147" ca="1" si="154">P131</f>
        <v>58.31076250000001</v>
      </c>
      <c r="H146" s="18">
        <f t="shared" ref="H146:H147" ca="1" si="155">Q131</f>
        <v>-165.524984375</v>
      </c>
      <c r="I146" s="18">
        <f t="shared" ref="I146:I147" ca="1" si="156">R131</f>
        <v>144.53967187499998</v>
      </c>
      <c r="J146" s="4">
        <f>IF(R120="si",INDEX($N$40:$N$53,MATCH(A140,$L$40:$L$53,-1)+1,1),"---")</f>
        <v>0</v>
      </c>
      <c r="K146" s="17">
        <f ca="1">MAX(ABS(F146),IF(J146="---",0,0.3*J146))</f>
        <v>79.296075000000002</v>
      </c>
      <c r="L146" s="17">
        <f ca="1">MAX(ABS(G146),IF(J146="---",0,0.3*J146))</f>
        <v>58.31076250000001</v>
      </c>
      <c r="M146" s="17">
        <f ca="1">MAX(ABS(H146),J146)</f>
        <v>165.524984375</v>
      </c>
      <c r="N146" s="17">
        <f ca="1">MAX(ABS(I146),J146)</f>
        <v>144.53967187499998</v>
      </c>
      <c r="O146" s="7" t="str">
        <f>O138</f>
        <v>lx (corto)</v>
      </c>
      <c r="P146" s="19">
        <f t="shared" ref="P146" ca="1" si="157">MAX(E146-$Z106*(1-((0.48*$Z105+E148)/(0.48*$Z105))^2),0)/(($F106-2*$F107)*$O$2)*1000</f>
        <v>0</v>
      </c>
      <c r="Q146" s="19">
        <f ca="1">MAX(K146-$Z106*(1-((0.48*$Z105+K148)/(0.48*$Z105))^2),0)/(($F106-2*$F107)*$O$2)*1000</f>
        <v>0</v>
      </c>
      <c r="R146" s="19">
        <f ca="1">MAX(L146-$Z106*(1-((0.48*$Z105+L148)/(0.48*$Z105))^2),0)/(($F106-2*$F107)*$O$2)*1000</f>
        <v>2.0767338404165041E-2</v>
      </c>
      <c r="S146" s="19">
        <f ca="1">MAX(M146-$Z106*(1-((0.48*$Z105+M148)/(0.48*$Z105))^2),0)/(($F106-2*$F107)*$O$2)*1000</f>
        <v>3.5027428206792628</v>
      </c>
      <c r="T146" s="19">
        <f ca="1">MAX(N146-$Z106*(1-((0.48*$Z105+N148)/(0.48*$Z105))^2),0)/(($F106-2*$F107)*$O$2)*1000</f>
        <v>3.0910089547128377</v>
      </c>
      <c r="U146" s="17">
        <f ca="1">MAX(P146:T146)</f>
        <v>3.5027428206792628</v>
      </c>
      <c r="V146" s="39">
        <v>12.56</v>
      </c>
      <c r="Y146" s="68">
        <f>2*V146*$O$2/10</f>
        <v>982.95652173913061</v>
      </c>
      <c r="Z146" s="69">
        <f>Y146*(F106-2*F107)/200</f>
        <v>304.71652173913049</v>
      </c>
    </row>
    <row r="147" spans="1:27" x14ac:dyDescent="0.35">
      <c r="D147" s="1" t="s">
        <v>53</v>
      </c>
      <c r="E147" s="17">
        <f ca="1">E132</f>
        <v>-25.604093750000001</v>
      </c>
      <c r="F147" s="18">
        <f t="shared" ca="1" si="153"/>
        <v>-49.654050000000005</v>
      </c>
      <c r="G147" s="18">
        <f t="shared" ca="1" si="154"/>
        <v>19.032675000000005</v>
      </c>
      <c r="H147" s="4">
        <f t="shared" ca="1" si="155"/>
        <v>-26.441000000000003</v>
      </c>
      <c r="I147" s="4">
        <f t="shared" ca="1" si="156"/>
        <v>-4.1803749999999997</v>
      </c>
      <c r="J147" s="4">
        <f>IF(R121="si",INDEX($O$40:$O$53,MATCH(A140,$L$40:$L$53,-1)+1,1),"---")</f>
        <v>0</v>
      </c>
      <c r="K147" s="17">
        <f ca="1">MAX(ABS(F147),J147)</f>
        <v>49.654050000000005</v>
      </c>
      <c r="L147" s="17">
        <f ca="1">MAX(ABS(G147),J147)</f>
        <v>19.032675000000005</v>
      </c>
      <c r="M147" s="17">
        <f ca="1">MAX(ABS(H147),IF(J147="---",0,0.3*J147))</f>
        <v>26.441000000000003</v>
      </c>
      <c r="N147" s="17">
        <f ca="1">MAX(ABS(I147),IF(J147="---",0,0.3*J147))</f>
        <v>4.1803749999999997</v>
      </c>
      <c r="O147" s="7" t="str">
        <f>O139</f>
        <v>ly (lungo)</v>
      </c>
      <c r="P147" s="19">
        <f t="shared" ref="P147" ca="1" si="158">MAX(E147-$Z107*(1-((0.48*$Z105+E148)/(0.48*$Z105))^2),0)/(($F105-2*$F107)*$O$2)*1000</f>
        <v>0</v>
      </c>
      <c r="Q147" s="19">
        <f ca="1">MAX(K147-$Z107*(1-((0.48*$Z105+K148)/(0.48*$Z105))^2),0)/(($F105-2*$F107)*$O$2)*1000</f>
        <v>1.2097418866669085</v>
      </c>
      <c r="R147" s="19">
        <f ca="1">MAX(L147-$Z107*(1-((0.48*$Z105+L148)/(0.48*$Z105))^2),0)/(($F105-2*$F107)*$O$2)*1000</f>
        <v>0</v>
      </c>
      <c r="S147" s="19">
        <f ca="1">MAX(M147-$Z107*(1-((0.48*$Z105+M148)/(0.48*$Z105))^2),0)/(($F105-2*$F107)*$O$2)*1000</f>
        <v>0</v>
      </c>
      <c r="T147" s="19">
        <f ca="1">MAX(N147-$Z107*(1-((0.48*$Z105+N148)/(0.48*$Z105))^2),0)/(($F105-2*$F107)*$O$2)*1000</f>
        <v>0</v>
      </c>
      <c r="U147" s="17">
        <f ca="1">MAX(P147:T147)</f>
        <v>1.2097418866669085</v>
      </c>
      <c r="V147" s="39">
        <v>9.36</v>
      </c>
      <c r="Y147" s="68">
        <f>2*V147*$O$2/10</f>
        <v>732.52173913043475</v>
      </c>
      <c r="Z147" s="69">
        <f>Y147*(F105-2*F107)/200</f>
        <v>80.577391304347827</v>
      </c>
    </row>
    <row r="148" spans="1:27" x14ac:dyDescent="0.35">
      <c r="D148" s="1" t="s">
        <v>12</v>
      </c>
      <c r="E148" s="20">
        <f ca="1">E135</f>
        <v>-370.69600000000003</v>
      </c>
      <c r="F148" s="8">
        <f ca="1">O135</f>
        <v>-291.31220000000002</v>
      </c>
      <c r="G148" s="8">
        <f ca="1">P135</f>
        <v>-176.00979999999998</v>
      </c>
      <c r="H148" s="8">
        <f ca="1">Q135</f>
        <v>-252.44329999999999</v>
      </c>
      <c r="I148" s="8">
        <f ca="1">R135</f>
        <v>-214.87870000000001</v>
      </c>
      <c r="K148" s="17">
        <f ca="1">F148</f>
        <v>-291.31220000000002</v>
      </c>
      <c r="L148" s="17">
        <f t="shared" ref="L148" ca="1" si="159">G148</f>
        <v>-176.00979999999998</v>
      </c>
      <c r="M148" s="17">
        <f t="shared" ref="M148" ca="1" si="160">H148</f>
        <v>-252.44329999999999</v>
      </c>
      <c r="N148" s="17">
        <f t="shared" ref="N148" ca="1" si="161">I148</f>
        <v>-214.87870000000001</v>
      </c>
    </row>
    <row r="149" spans="1:27" x14ac:dyDescent="0.35">
      <c r="D149" s="7" t="s">
        <v>71</v>
      </c>
      <c r="E149" s="4">
        <f ca="1">($Z106+$Z146)*(1-ABS((0.48*$Z105+E148)/(0.48*$Z105+$Y146))^(1+1/(1+$Y146/$Z105)))</f>
        <v>423.72234973624666</v>
      </c>
      <c r="K149" s="4">
        <f ca="1">($Z106+$Z146)*(1-ABS((0.48*$Z105+K148)/(0.48*$Z105+$Y146))^(1+1/(1+$Y146/$Z105)))</f>
        <v>406.02483236473688</v>
      </c>
      <c r="L149" s="4">
        <f ca="1">($Z106+$Z146)*(1-ABS((0.48*$Z105+L148)/(0.48*$Z105+$Y146))^(1+1/(1+$Y146/$Z105)))</f>
        <v>378.62436902974912</v>
      </c>
      <c r="M149" s="4">
        <f ca="1">($Z106+$Z146)*(1-ABS((0.48*$Z105+M148)/(0.48*$Z105+$Y146))^(1+1/(1+$Y146/$Z105)))</f>
        <v>397.01050588334556</v>
      </c>
      <c r="N149" s="4">
        <f ca="1">($Z106+$Z146)*(1-ABS((0.48*$Z105+N148)/(0.48*$Z105+$Y146))^(1+1/(1+$Y146/$Z105)))</f>
        <v>388.08307532417786</v>
      </c>
    </row>
    <row r="150" spans="1:27" x14ac:dyDescent="0.35">
      <c r="D150" s="7" t="s">
        <v>72</v>
      </c>
      <c r="E150" s="4">
        <f ca="1">($Z107+$Z147)*(1-ABS((0.48*$Z105+E148)/(0.48*$Z105+$Y147))^(1+1/(1+$Y147/$Z105)))</f>
        <v>135.91501075267124</v>
      </c>
      <c r="K150" s="4">
        <f ca="1">($Z107+$Z147)*(1-ABS((0.48*$Z105+K148)/(0.48*$Z105+$Y147))^(1+1/(1+$Y147/$Z105)))</f>
        <v>128.70010306540888</v>
      </c>
      <c r="L150" s="4">
        <f ca="1">($Z107+$Z147)*(1-ABS((0.48*$Z105+L148)/(0.48*$Z105+$Y147))^(1+1/(1+$Y147/$Z105)))</f>
        <v>117.48113105288938</v>
      </c>
      <c r="M150" s="4">
        <f ca="1">($Z107+$Z147)*(1-ABS((0.48*$Z105+M148)/(0.48*$Z105+$Y147))^(1+1/(1+$Y147/$Z105)))</f>
        <v>125.0153603487181</v>
      </c>
      <c r="N150" s="4">
        <f ca="1">($Z107+$Z147)*(1-ABS((0.48*$Z105+N148)/(0.48*$Z105+$Y147))^(1+1/(1+$Y147/$Z105)))</f>
        <v>121.36010774280224</v>
      </c>
    </row>
    <row r="151" spans="1:27" x14ac:dyDescent="0.35">
      <c r="A151" t="str">
        <f ca="1">IF(MAX(E151:N151)&gt;1,"non verificato","verificato")</f>
        <v>verificato</v>
      </c>
      <c r="D151" s="7" t="s">
        <v>73</v>
      </c>
      <c r="E151" s="3">
        <f ca="1">ABS(E146/E149)^1.5+ABS(E147/E150)^1.5</f>
        <v>9.0623381652765234E-2</v>
      </c>
      <c r="K151" s="3">
        <f t="shared" ref="K151:N151" ca="1" si="162">ABS(K146/K149)^1.5+ABS(K147/K150)^1.5</f>
        <v>0.3259499285070217</v>
      </c>
      <c r="L151" s="3">
        <f t="shared" ca="1" si="162"/>
        <v>0.12564552406675503</v>
      </c>
      <c r="M151" s="3">
        <f t="shared" ca="1" si="162"/>
        <v>0.36647910524221483</v>
      </c>
      <c r="N151" s="3">
        <f t="shared" ca="1" si="162"/>
        <v>0.23368997761110077</v>
      </c>
    </row>
    <row r="152" spans="1:27" x14ac:dyDescent="0.35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</row>
    <row r="154" spans="1:27" x14ac:dyDescent="0.35">
      <c r="A154" t="s">
        <v>21</v>
      </c>
      <c r="B154" s="1">
        <f ca="1">$A$6</f>
        <v>20</v>
      </c>
      <c r="D154" t="s">
        <v>22</v>
      </c>
      <c r="E154" s="1" t="s">
        <v>115</v>
      </c>
      <c r="F154" s="36">
        <v>30</v>
      </c>
      <c r="G154" t="s">
        <v>23</v>
      </c>
      <c r="H154" t="s">
        <v>24</v>
      </c>
      <c r="L154" t="s">
        <v>25</v>
      </c>
      <c r="M154" s="36">
        <v>30</v>
      </c>
      <c r="N154" t="s">
        <v>23</v>
      </c>
      <c r="O154" t="s">
        <v>26</v>
      </c>
      <c r="V154" s="61" t="s">
        <v>27</v>
      </c>
      <c r="W154" s="57">
        <f ca="1">MATCH(B155,$C$6:$C$33,-1)</f>
        <v>9</v>
      </c>
      <c r="X154" s="61"/>
      <c r="Y154" s="57" t="s">
        <v>28</v>
      </c>
      <c r="Z154" s="68">
        <f>F154*F155*$O$1/10</f>
        <v>2975</v>
      </c>
      <c r="AA154" s="61" t="s">
        <v>29</v>
      </c>
    </row>
    <row r="155" spans="1:27" x14ac:dyDescent="0.35">
      <c r="A155" t="s">
        <v>30</v>
      </c>
      <c r="B155" s="41">
        <f>MAX(1,B106-1)</f>
        <v>3</v>
      </c>
      <c r="E155" s="1" t="s">
        <v>31</v>
      </c>
      <c r="F155" s="36">
        <v>70</v>
      </c>
      <c r="G155" t="s">
        <v>23</v>
      </c>
      <c r="H155" t="s">
        <v>32</v>
      </c>
      <c r="L155" t="s">
        <v>33</v>
      </c>
      <c r="M155" s="36">
        <v>30</v>
      </c>
      <c r="N155" t="s">
        <v>23</v>
      </c>
      <c r="O155" t="s">
        <v>34</v>
      </c>
      <c r="V155" s="61"/>
      <c r="W155" s="61"/>
      <c r="X155" s="61"/>
      <c r="Y155" s="57" t="s">
        <v>35</v>
      </c>
      <c r="Z155" s="57">
        <f>0.12*Z154*F155/100</f>
        <v>249.9</v>
      </c>
      <c r="AA155" s="61" t="s">
        <v>36</v>
      </c>
    </row>
    <row r="156" spans="1:27" x14ac:dyDescent="0.35">
      <c r="B156" s="43" t="str">
        <f>IF(B155=B106,"duplicato","")</f>
        <v/>
      </c>
      <c r="E156" s="1" t="s">
        <v>37</v>
      </c>
      <c r="F156" s="48">
        <f>$L$3</f>
        <v>4</v>
      </c>
      <c r="G156" t="s">
        <v>23</v>
      </c>
      <c r="H156" t="s">
        <v>38</v>
      </c>
      <c r="L156" t="s">
        <v>39</v>
      </c>
      <c r="M156" s="38">
        <v>320</v>
      </c>
      <c r="N156" t="s">
        <v>23</v>
      </c>
      <c r="O156" t="s">
        <v>117</v>
      </c>
      <c r="V156" s="61"/>
      <c r="W156" s="61"/>
      <c r="X156" s="61"/>
      <c r="Y156" s="57" t="s">
        <v>40</v>
      </c>
      <c r="Z156" s="57">
        <f>0.12*Z154*F154/100</f>
        <v>107.1</v>
      </c>
      <c r="AA156" s="61" t="s">
        <v>36</v>
      </c>
    </row>
    <row r="158" spans="1:27" x14ac:dyDescent="0.35">
      <c r="A158" t="s">
        <v>41</v>
      </c>
      <c r="B158" s="9" t="s">
        <v>42</v>
      </c>
      <c r="C158" s="1" t="s">
        <v>43</v>
      </c>
      <c r="E158" s="2" t="s">
        <v>44</v>
      </c>
      <c r="F158" s="2" t="s">
        <v>45</v>
      </c>
      <c r="G158" s="2" t="s">
        <v>46</v>
      </c>
      <c r="H158" s="2" t="s">
        <v>47</v>
      </c>
      <c r="I158" s="2" t="s">
        <v>48</v>
      </c>
      <c r="J158" s="2" t="s">
        <v>49</v>
      </c>
      <c r="K158" s="2" t="s">
        <v>50</v>
      </c>
      <c r="L158" s="2" t="s">
        <v>51</v>
      </c>
      <c r="O158" s="23"/>
    </row>
    <row r="159" spans="1:27" x14ac:dyDescent="0.35">
      <c r="D159" s="1" t="s">
        <v>52</v>
      </c>
      <c r="E159" s="4">
        <f t="shared" ref="E159" ca="1" si="163">INDEX(O$6:O$33,$W154,1)</f>
        <v>24.869</v>
      </c>
      <c r="F159" s="4">
        <f t="shared" ref="F159" ca="1" si="164">INDEX(P$6:P$33,$W154,1)</f>
        <v>14.535</v>
      </c>
      <c r="G159" s="4">
        <f t="shared" ref="G159" ca="1" si="165">INDEX(Q$6:Q$33,$W154,1)</f>
        <v>25.530999999999999</v>
      </c>
      <c r="H159" s="4">
        <f t="shared" ref="H159" ca="1" si="166">INDEX(R$6:R$33,$W154,1)</f>
        <v>281.27100000000002</v>
      </c>
      <c r="I159" s="4">
        <f t="shared" ref="I159" ca="1" si="167">INDEX(S$6:S$33,$W154,1)</f>
        <v>31.709</v>
      </c>
      <c r="J159" s="4">
        <f t="shared" ref="J159" ca="1" si="168">INDEX(T$6:T$33,$W154,1)</f>
        <v>46.651000000000003</v>
      </c>
    </row>
    <row r="160" spans="1:27" x14ac:dyDescent="0.35">
      <c r="D160" s="1" t="s">
        <v>53</v>
      </c>
      <c r="E160" s="4">
        <f t="shared" ref="E160:J160" ca="1" si="169">INDEX(E$6:E$33,$W154,1)</f>
        <v>30.11</v>
      </c>
      <c r="F160" s="4">
        <f t="shared" ca="1" si="169"/>
        <v>18.007000000000001</v>
      </c>
      <c r="G160" s="4">
        <f t="shared" ca="1" si="169"/>
        <v>62.268000000000001</v>
      </c>
      <c r="H160" s="4">
        <f t="shared" ca="1" si="169"/>
        <v>0.47</v>
      </c>
      <c r="I160" s="4">
        <f t="shared" ca="1" si="169"/>
        <v>0.72</v>
      </c>
      <c r="J160" s="4">
        <f t="shared" ca="1" si="169"/>
        <v>1.06</v>
      </c>
    </row>
    <row r="161" spans="2:18" x14ac:dyDescent="0.35">
      <c r="D161" s="1" t="s">
        <v>55</v>
      </c>
      <c r="E161" s="4">
        <f t="shared" ref="E161" ca="1" si="170">INDEX(O$6:O$33,$W154+2,1)</f>
        <v>15.706</v>
      </c>
      <c r="F161" s="4">
        <f t="shared" ref="F161" ca="1" si="171">INDEX(P$6:P$33,$W154+2,1)</f>
        <v>9.157</v>
      </c>
      <c r="G161" s="4">
        <f t="shared" ref="G161" ca="1" si="172">INDEX(Q$6:Q$33,$W154+2,1)</f>
        <v>14.359</v>
      </c>
      <c r="H161" s="4">
        <f t="shared" ref="H161" ca="1" si="173">INDEX(R$6:R$33,$W154+2,1)</f>
        <v>163.16399999999999</v>
      </c>
      <c r="I161" s="4">
        <f t="shared" ref="I161" ca="1" si="174">INDEX(S$6:S$33,$W154+2,1)</f>
        <v>18.507999999999999</v>
      </c>
      <c r="J161" s="4">
        <f t="shared" ref="J161" ca="1" si="175">INDEX(T$6:T$33,$W154+2,1)</f>
        <v>27.228999999999999</v>
      </c>
    </row>
    <row r="162" spans="2:18" x14ac:dyDescent="0.35">
      <c r="D162" s="1" t="s">
        <v>54</v>
      </c>
      <c r="E162" s="4">
        <f t="shared" ref="E162:J162" ca="1" si="176">INDEX(E$6:E$33,$W154+2,1)</f>
        <v>18.388000000000002</v>
      </c>
      <c r="F162" s="4">
        <f t="shared" ca="1" si="176"/>
        <v>10.997999999999999</v>
      </c>
      <c r="G162" s="4">
        <f t="shared" ca="1" si="176"/>
        <v>37.985999999999997</v>
      </c>
      <c r="H162" s="4">
        <f t="shared" ca="1" si="176"/>
        <v>0.29799999999999999</v>
      </c>
      <c r="I162" s="4">
        <f t="shared" ca="1" si="176"/>
        <v>0.439</v>
      </c>
      <c r="J162" s="4">
        <f t="shared" ca="1" si="176"/>
        <v>0.64600000000000002</v>
      </c>
      <c r="M162" t="s">
        <v>98</v>
      </c>
    </row>
    <row r="163" spans="2:18" x14ac:dyDescent="0.35">
      <c r="D163" s="1" t="s">
        <v>12</v>
      </c>
      <c r="E163" s="4">
        <f t="shared" ref="E163" ca="1" si="177">INDEX(Y$6:Y$33,$W154+3,1)</f>
        <v>-598.57600000000002</v>
      </c>
      <c r="F163" s="4">
        <f t="shared" ref="F163" ca="1" si="178">INDEX(Z$6:Z$33,$W154+3,1)</f>
        <v>-376.69100000000003</v>
      </c>
      <c r="G163" s="4">
        <f t="shared" ref="G163" ca="1" si="179">INDEX(AA$6:AA$33,$W154+3,1)</f>
        <v>-118.468</v>
      </c>
      <c r="H163" s="4">
        <f t="shared" ref="H163" ca="1" si="180">INDEX(AB$6:AB$33,$W154+3,1)</f>
        <v>-1.1180000000000001</v>
      </c>
      <c r="I163" s="4">
        <f t="shared" ref="I163" ca="1" si="181">INDEX(AC$6:AC$33,$W154+3,1)</f>
        <v>-1.361</v>
      </c>
      <c r="J163" s="4">
        <f t="shared" ref="J163" ca="1" si="182">INDEX(AD$6:AD$33,$W154+3,1)</f>
        <v>-2.0030000000000001</v>
      </c>
      <c r="K163" s="4">
        <f>L163*1.3</f>
        <v>0</v>
      </c>
      <c r="L163" s="39">
        <f>IF(B156="duplicato",L114,L121)</f>
        <v>0</v>
      </c>
      <c r="M163" t="s">
        <v>56</v>
      </c>
    </row>
    <row r="164" spans="2:18" x14ac:dyDescent="0.35">
      <c r="M164" t="s">
        <v>96</v>
      </c>
    </row>
    <row r="165" spans="2:18" x14ac:dyDescent="0.35">
      <c r="B165" s="9" t="s">
        <v>42</v>
      </c>
      <c r="C165" s="1" t="s">
        <v>57</v>
      </c>
      <c r="E165" s="2" t="s">
        <v>44</v>
      </c>
      <c r="F165" s="2" t="s">
        <v>45</v>
      </c>
      <c r="G165" s="2" t="s">
        <v>46</v>
      </c>
      <c r="H165" s="2" t="s">
        <v>47</v>
      </c>
      <c r="I165" s="2" t="s">
        <v>48</v>
      </c>
      <c r="J165" s="2" t="s">
        <v>49</v>
      </c>
      <c r="K165" s="2" t="s">
        <v>50</v>
      </c>
      <c r="L165" s="2" t="s">
        <v>51</v>
      </c>
    </row>
    <row r="166" spans="2:18" x14ac:dyDescent="0.35">
      <c r="D166" s="1" t="s">
        <v>52</v>
      </c>
      <c r="E166" s="4">
        <f t="shared" ref="E166" ca="1" si="183">INDEX(O$6:O$33,$W154+1,1)</f>
        <v>-25.390999999999998</v>
      </c>
      <c r="F166" s="4">
        <f t="shared" ref="F166" ca="1" si="184">INDEX(P$6:P$33,$W154+1,1)</f>
        <v>-14.766</v>
      </c>
      <c r="G166" s="4">
        <f t="shared" ref="G166" ca="1" si="185">INDEX(Q$6:Q$33,$W154+1,1)</f>
        <v>-20.582999999999998</v>
      </c>
      <c r="H166" s="4">
        <f t="shared" ref="H166" ca="1" si="186">INDEX(R$6:R$33,$W154+1,1)</f>
        <v>-241.37299999999999</v>
      </c>
      <c r="I166" s="4">
        <f t="shared" ref="I166" ca="1" si="187">INDEX(S$6:S$33,$W154+1,1)</f>
        <v>-27.515999999999998</v>
      </c>
      <c r="J166" s="4">
        <f t="shared" ref="J166" ca="1" si="188">INDEX(T$6:T$33,$W154+1,1)</f>
        <v>-40.481999999999999</v>
      </c>
      <c r="Q166" s="57" t="s">
        <v>113</v>
      </c>
      <c r="R166" s="57" t="str">
        <f>IF(F154&lt;=F155,"corto","lungo")</f>
        <v>corto</v>
      </c>
    </row>
    <row r="167" spans="2:18" x14ac:dyDescent="0.35">
      <c r="D167" s="1" t="s">
        <v>53</v>
      </c>
      <c r="E167" s="4">
        <f t="shared" ref="E167:J167" ca="1" si="189">INDEX(E$6:E$33,$W154+1,1)</f>
        <v>-28.733000000000001</v>
      </c>
      <c r="F167" s="4">
        <f t="shared" ca="1" si="189"/>
        <v>-17.187000000000001</v>
      </c>
      <c r="G167" s="4">
        <f t="shared" ca="1" si="189"/>
        <v>-59.296999999999997</v>
      </c>
      <c r="H167" s="4">
        <f t="shared" ca="1" si="189"/>
        <v>-0.48299999999999998</v>
      </c>
      <c r="I167" s="4">
        <f t="shared" ca="1" si="189"/>
        <v>-0.68500000000000005</v>
      </c>
      <c r="J167" s="4">
        <f t="shared" ca="1" si="189"/>
        <v>-1.0069999999999999</v>
      </c>
      <c r="Q167" s="57" t="s">
        <v>114</v>
      </c>
      <c r="R167" s="57" t="str">
        <f>IF(F155&lt;=F154,"corto","lungo")</f>
        <v>lungo</v>
      </c>
    </row>
    <row r="168" spans="2:18" x14ac:dyDescent="0.35">
      <c r="D168" s="1" t="s">
        <v>55</v>
      </c>
      <c r="E168" s="4">
        <f ca="1">E161</f>
        <v>15.706</v>
      </c>
      <c r="F168" s="4">
        <f t="shared" ref="F168:J168" ca="1" si="190">F161</f>
        <v>9.157</v>
      </c>
      <c r="G168" s="4">
        <f t="shared" ca="1" si="190"/>
        <v>14.359</v>
      </c>
      <c r="H168" s="4">
        <f t="shared" ca="1" si="190"/>
        <v>163.16399999999999</v>
      </c>
      <c r="I168" s="4">
        <f t="shared" ca="1" si="190"/>
        <v>18.507999999999999</v>
      </c>
      <c r="J168" s="4">
        <f t="shared" ca="1" si="190"/>
        <v>27.228999999999999</v>
      </c>
    </row>
    <row r="169" spans="2:18" x14ac:dyDescent="0.35">
      <c r="D169" s="1" t="s">
        <v>54</v>
      </c>
      <c r="E169" s="4">
        <f ca="1">E162</f>
        <v>18.388000000000002</v>
      </c>
      <c r="F169" s="4">
        <f t="shared" ref="F169:J169" ca="1" si="191">F162</f>
        <v>10.997999999999999</v>
      </c>
      <c r="G169" s="4">
        <f t="shared" ca="1" si="191"/>
        <v>37.985999999999997</v>
      </c>
      <c r="H169" s="4">
        <f t="shared" ca="1" si="191"/>
        <v>0.29799999999999999</v>
      </c>
      <c r="I169" s="4">
        <f t="shared" ca="1" si="191"/>
        <v>0.439</v>
      </c>
      <c r="J169" s="4">
        <f t="shared" ca="1" si="191"/>
        <v>0.64600000000000002</v>
      </c>
      <c r="Q169" s="67" t="s">
        <v>111</v>
      </c>
      <c r="R169" s="57" t="str">
        <f>IF(AND($E$37="solo direzione rigida",R166="lungo"),"no","si")</f>
        <v>si</v>
      </c>
    </row>
    <row r="170" spans="2:18" x14ac:dyDescent="0.35">
      <c r="D170" s="1" t="s">
        <v>12</v>
      </c>
      <c r="E170" s="4">
        <f ca="1">E163</f>
        <v>-598.57600000000002</v>
      </c>
      <c r="F170" s="4">
        <f t="shared" ref="F170:J170" ca="1" si="192">F163</f>
        <v>-376.69100000000003</v>
      </c>
      <c r="G170" s="4">
        <f t="shared" ca="1" si="192"/>
        <v>-118.468</v>
      </c>
      <c r="H170" s="4">
        <f t="shared" ca="1" si="192"/>
        <v>-1.1180000000000001</v>
      </c>
      <c r="I170" s="4">
        <f t="shared" ca="1" si="192"/>
        <v>-1.361</v>
      </c>
      <c r="J170" s="4">
        <f t="shared" ca="1" si="192"/>
        <v>-2.0030000000000001</v>
      </c>
      <c r="K170" s="4">
        <f>L170*1.3</f>
        <v>0</v>
      </c>
      <c r="L170" s="39">
        <f>-F154*F155*(M156-(M154+M155))*$W$1/1000000+L163</f>
        <v>0</v>
      </c>
      <c r="Q170" s="67" t="s">
        <v>112</v>
      </c>
      <c r="R170" s="57" t="str">
        <f>IF(AND($E$37="solo direzione rigida",R167="lungo"),"no","si")</f>
        <v>si</v>
      </c>
    </row>
    <row r="172" spans="2:18" s="10" customFormat="1" x14ac:dyDescent="0.35">
      <c r="B172" s="11" t="s">
        <v>58</v>
      </c>
      <c r="C172" s="12" t="s">
        <v>43</v>
      </c>
      <c r="E172" s="13" t="s">
        <v>44</v>
      </c>
      <c r="F172" s="13" t="s">
        <v>45</v>
      </c>
      <c r="G172" s="13" t="s">
        <v>46</v>
      </c>
      <c r="H172" s="13" t="s">
        <v>47</v>
      </c>
      <c r="I172" s="13" t="s">
        <v>48</v>
      </c>
      <c r="J172" s="13" t="s">
        <v>49</v>
      </c>
      <c r="K172" s="13" t="s">
        <v>59</v>
      </c>
      <c r="L172" s="13" t="s">
        <v>60</v>
      </c>
      <c r="M172" s="13" t="s">
        <v>61</v>
      </c>
      <c r="N172" s="13" t="s">
        <v>62</v>
      </c>
      <c r="O172" s="13" t="s">
        <v>63</v>
      </c>
      <c r="P172" s="13" t="s">
        <v>64</v>
      </c>
      <c r="Q172" s="13" t="s">
        <v>65</v>
      </c>
      <c r="R172" s="13" t="s">
        <v>66</v>
      </c>
    </row>
    <row r="173" spans="2:18" s="10" customFormat="1" x14ac:dyDescent="0.35">
      <c r="D173" s="12" t="s">
        <v>52</v>
      </c>
      <c r="E173" s="14">
        <f t="shared" ref="E173:F173" ca="1" si="193">E159-(E159-E166)/$M156*$M154</f>
        <v>20.157125000000001</v>
      </c>
      <c r="F173" s="14">
        <f t="shared" ca="1" si="193"/>
        <v>11.78803125</v>
      </c>
      <c r="G173" s="14">
        <f ca="1">G159-(G159-G166)/$M156*$M154</f>
        <v>21.207812499999999</v>
      </c>
      <c r="H173" s="14">
        <f t="shared" ref="H173:J173" ca="1" si="194">H159-(H159-H166)/$M156*$M154</f>
        <v>232.27312500000002</v>
      </c>
      <c r="I173" s="14">
        <f t="shared" ca="1" si="194"/>
        <v>26.156656250000001</v>
      </c>
      <c r="J173" s="14">
        <f t="shared" ca="1" si="194"/>
        <v>38.48228125</v>
      </c>
      <c r="K173" s="14">
        <f ca="1">(ABS(G173)+ABS(I173))*SIGN(G173)</f>
        <v>47.36446875</v>
      </c>
      <c r="L173" s="14">
        <f ca="1">(ABS(H173)+ABS(J173))*SIGN(H173)</f>
        <v>270.75540625000002</v>
      </c>
      <c r="M173" s="14">
        <f ca="1">(ABS(K173)+0.3*ABS(L173))*SIGN(K173)</f>
        <v>128.59109062499999</v>
      </c>
      <c r="N173" s="14">
        <f t="shared" ref="N173:N177" ca="1" si="195">(ABS(L173)+0.3*ABS(K173))*SIGN(L173)</f>
        <v>284.964746875</v>
      </c>
      <c r="O173" s="14">
        <f ca="1">F173+M173</f>
        <v>140.37912187499998</v>
      </c>
      <c r="P173" s="14">
        <f ca="1">F173-M173</f>
        <v>-116.80305937499999</v>
      </c>
      <c r="Q173" s="14">
        <f ca="1">F173+N173</f>
        <v>296.75277812500002</v>
      </c>
      <c r="R173" s="14">
        <f ca="1">F173-N173</f>
        <v>-273.17671562499999</v>
      </c>
    </row>
    <row r="174" spans="2:18" s="10" customFormat="1" x14ac:dyDescent="0.35">
      <c r="D174" s="12" t="s">
        <v>53</v>
      </c>
      <c r="E174" s="14">
        <f t="shared" ref="E174:F174" ca="1" si="196">E160-(E160-E167)/$M156*$M154</f>
        <v>24.59346875</v>
      </c>
      <c r="F174" s="14">
        <f t="shared" ca="1" si="196"/>
        <v>14.707562500000002</v>
      </c>
      <c r="G174" s="14">
        <f ca="1">G160-(G160-G167)/$M156*$M154</f>
        <v>50.871281250000003</v>
      </c>
      <c r="H174" s="14">
        <f t="shared" ref="H174:J174" ca="1" si="197">H160-(H160-H167)/$M156*$M154</f>
        <v>0.38065624999999997</v>
      </c>
      <c r="I174" s="14">
        <f t="shared" ca="1" si="197"/>
        <v>0.58828124999999998</v>
      </c>
      <c r="J174" s="14">
        <f t="shared" ca="1" si="197"/>
        <v>0.86621875000000004</v>
      </c>
      <c r="K174" s="14">
        <f t="shared" ref="K174:K177" ca="1" si="198">(ABS(G174)+ABS(I174))*SIGN(G174)</f>
        <v>51.459562500000004</v>
      </c>
      <c r="L174" s="14">
        <f t="shared" ref="L174:L177" ca="1" si="199">(ABS(H174)+ABS(J174))*SIGN(H174)</f>
        <v>1.246875</v>
      </c>
      <c r="M174" s="14">
        <f t="shared" ref="M174:M177" ca="1" si="200">(ABS(K174)+0.3*ABS(L174))*SIGN(K174)</f>
        <v>51.833625000000005</v>
      </c>
      <c r="N174" s="14">
        <f t="shared" ca="1" si="195"/>
        <v>16.684743749999999</v>
      </c>
      <c r="O174" s="14">
        <f t="shared" ref="O174:O176" ca="1" si="201">F174+M174</f>
        <v>66.541187500000007</v>
      </c>
      <c r="P174" s="14">
        <f t="shared" ref="P174:P176" ca="1" si="202">F174-M174</f>
        <v>-37.126062500000003</v>
      </c>
      <c r="Q174" s="14">
        <f t="shared" ref="Q174:Q176" ca="1" si="203">F174+N174</f>
        <v>31.392306250000001</v>
      </c>
      <c r="R174" s="14">
        <f t="shared" ref="R174:R176" ca="1" si="204">F174-N174</f>
        <v>-1.9771812499999974</v>
      </c>
    </row>
    <row r="175" spans="2:18" s="10" customFormat="1" x14ac:dyDescent="0.35">
      <c r="D175" s="1" t="s">
        <v>55</v>
      </c>
      <c r="E175" s="14">
        <f t="shared" ref="E175:J175" ca="1" si="205">E161</f>
        <v>15.706</v>
      </c>
      <c r="F175" s="14">
        <f t="shared" ca="1" si="205"/>
        <v>9.157</v>
      </c>
      <c r="G175" s="14">
        <f t="shared" ca="1" si="205"/>
        <v>14.359</v>
      </c>
      <c r="H175" s="14">
        <f t="shared" ca="1" si="205"/>
        <v>163.16399999999999</v>
      </c>
      <c r="I175" s="14">
        <f t="shared" ca="1" si="205"/>
        <v>18.507999999999999</v>
      </c>
      <c r="J175" s="14">
        <f t="shared" ca="1" si="205"/>
        <v>27.228999999999999</v>
      </c>
      <c r="K175" s="14">
        <f t="shared" ca="1" si="198"/>
        <v>32.866999999999997</v>
      </c>
      <c r="L175" s="14">
        <f t="shared" ca="1" si="199"/>
        <v>190.39299999999997</v>
      </c>
      <c r="M175" s="14">
        <f t="shared" ca="1" si="200"/>
        <v>89.984899999999982</v>
      </c>
      <c r="N175" s="14">
        <f t="shared" ca="1" si="195"/>
        <v>200.25309999999996</v>
      </c>
      <c r="O175" s="14">
        <f t="shared" ca="1" si="201"/>
        <v>99.141899999999978</v>
      </c>
      <c r="P175" s="14">
        <f t="shared" ca="1" si="202"/>
        <v>-80.827899999999985</v>
      </c>
      <c r="Q175" s="14">
        <f t="shared" ca="1" si="203"/>
        <v>209.41009999999997</v>
      </c>
      <c r="R175" s="14">
        <f t="shared" ca="1" si="204"/>
        <v>-191.09609999999995</v>
      </c>
    </row>
    <row r="176" spans="2:18" s="10" customFormat="1" x14ac:dyDescent="0.35">
      <c r="D176" s="1" t="s">
        <v>54</v>
      </c>
      <c r="E176" s="14">
        <f t="shared" ref="E176:J176" ca="1" si="206">E162</f>
        <v>18.388000000000002</v>
      </c>
      <c r="F176" s="14">
        <f t="shared" ca="1" si="206"/>
        <v>10.997999999999999</v>
      </c>
      <c r="G176" s="14">
        <f t="shared" ca="1" si="206"/>
        <v>37.985999999999997</v>
      </c>
      <c r="H176" s="14">
        <f t="shared" ca="1" si="206"/>
        <v>0.29799999999999999</v>
      </c>
      <c r="I176" s="14">
        <f t="shared" ca="1" si="206"/>
        <v>0.439</v>
      </c>
      <c r="J176" s="14">
        <f t="shared" ca="1" si="206"/>
        <v>0.64600000000000002</v>
      </c>
      <c r="K176" s="14">
        <f t="shared" ca="1" si="198"/>
        <v>38.424999999999997</v>
      </c>
      <c r="L176" s="14">
        <f t="shared" ca="1" si="199"/>
        <v>0.94399999999999995</v>
      </c>
      <c r="M176" s="14">
        <f t="shared" ca="1" si="200"/>
        <v>38.708199999999998</v>
      </c>
      <c r="N176" s="14">
        <f t="shared" ca="1" si="195"/>
        <v>12.471499999999999</v>
      </c>
      <c r="O176" s="14">
        <f t="shared" ca="1" si="201"/>
        <v>49.706199999999995</v>
      </c>
      <c r="P176" s="14">
        <f t="shared" ca="1" si="202"/>
        <v>-27.7102</v>
      </c>
      <c r="Q176" s="14">
        <f t="shared" ca="1" si="203"/>
        <v>23.469499999999996</v>
      </c>
      <c r="R176" s="14">
        <f t="shared" ca="1" si="204"/>
        <v>-1.4734999999999996</v>
      </c>
    </row>
    <row r="177" spans="1:26" s="10" customFormat="1" x14ac:dyDescent="0.35">
      <c r="D177" s="12" t="s">
        <v>12</v>
      </c>
      <c r="E177" s="14">
        <f ca="1">E163+K163</f>
        <v>-598.57600000000002</v>
      </c>
      <c r="F177" s="14">
        <f ca="1">F163+L163</f>
        <v>-376.69100000000003</v>
      </c>
      <c r="G177" s="14">
        <f t="shared" ref="G177:J177" ca="1" si="207">G163</f>
        <v>-118.468</v>
      </c>
      <c r="H177" s="14">
        <f t="shared" ca="1" si="207"/>
        <v>-1.1180000000000001</v>
      </c>
      <c r="I177" s="14">
        <f t="shared" ca="1" si="207"/>
        <v>-1.361</v>
      </c>
      <c r="J177" s="14">
        <f t="shared" ca="1" si="207"/>
        <v>-2.0030000000000001</v>
      </c>
      <c r="K177" s="14">
        <f t="shared" ca="1" si="198"/>
        <v>-119.82900000000001</v>
      </c>
      <c r="L177" s="14">
        <f t="shared" ca="1" si="199"/>
        <v>-3.1210000000000004</v>
      </c>
      <c r="M177" s="14">
        <f t="shared" ca="1" si="200"/>
        <v>-120.76530000000001</v>
      </c>
      <c r="N177" s="14">
        <f t="shared" ca="1" si="195"/>
        <v>-39.069700000000005</v>
      </c>
      <c r="O177" s="14">
        <f ca="1">F177+M177</f>
        <v>-497.45630000000006</v>
      </c>
      <c r="P177" s="14">
        <f ca="1">F177-M177</f>
        <v>-255.92570000000001</v>
      </c>
      <c r="Q177" s="14">
        <f ca="1">F177+N177</f>
        <v>-415.76070000000004</v>
      </c>
      <c r="R177" s="14">
        <f ca="1">F177-N177</f>
        <v>-337.62130000000002</v>
      </c>
    </row>
    <row r="178" spans="1:26" s="10" customFormat="1" x14ac:dyDescent="0.35"/>
    <row r="179" spans="1:26" s="10" customFormat="1" x14ac:dyDescent="0.35">
      <c r="B179" s="11" t="s">
        <v>58</v>
      </c>
      <c r="C179" s="12" t="s">
        <v>57</v>
      </c>
      <c r="E179" s="13" t="s">
        <v>44</v>
      </c>
      <c r="F179" s="13" t="s">
        <v>45</v>
      </c>
      <c r="G179" s="13" t="s">
        <v>46</v>
      </c>
      <c r="H179" s="13" t="s">
        <v>47</v>
      </c>
      <c r="I179" s="13" t="s">
        <v>48</v>
      </c>
      <c r="J179" s="13" t="s">
        <v>49</v>
      </c>
      <c r="K179" s="13" t="s">
        <v>59</v>
      </c>
      <c r="L179" s="13" t="s">
        <v>60</v>
      </c>
      <c r="M179" s="13" t="s">
        <v>61</v>
      </c>
      <c r="N179" s="13" t="s">
        <v>62</v>
      </c>
      <c r="O179" s="13" t="s">
        <v>63</v>
      </c>
      <c r="P179" s="13" t="s">
        <v>64</v>
      </c>
      <c r="Q179" s="13" t="s">
        <v>65</v>
      </c>
      <c r="R179" s="13" t="s">
        <v>66</v>
      </c>
    </row>
    <row r="180" spans="1:26" s="10" customFormat="1" x14ac:dyDescent="0.35">
      <c r="D180" s="12" t="s">
        <v>52</v>
      </c>
      <c r="E180" s="14">
        <f t="shared" ref="E180:F180" ca="1" si="208">E166+(E159-E166)/$M156*$M155</f>
        <v>-20.679124999999999</v>
      </c>
      <c r="F180" s="14">
        <f t="shared" ca="1" si="208"/>
        <v>-12.019031249999999</v>
      </c>
      <c r="G180" s="14">
        <f ca="1">G166+(G159-G166)/$M156*$M155</f>
        <v>-16.259812499999999</v>
      </c>
      <c r="H180" s="14">
        <f t="shared" ref="H180:J180" ca="1" si="209">H166+(H159-H166)/$M156*$M155</f>
        <v>-192.375125</v>
      </c>
      <c r="I180" s="14">
        <f t="shared" ca="1" si="209"/>
        <v>-21.96365625</v>
      </c>
      <c r="J180" s="14">
        <f t="shared" ca="1" si="209"/>
        <v>-32.313281250000003</v>
      </c>
      <c r="K180" s="14">
        <f ca="1">(ABS(G180)+ABS(I180))*SIGN(G180)</f>
        <v>-38.223468749999995</v>
      </c>
      <c r="L180" s="14">
        <f ca="1">(ABS(H180)+ABS(J180))*SIGN(H180)</f>
        <v>-224.68840625000001</v>
      </c>
      <c r="M180" s="14">
        <f t="shared" ref="M180:M184" ca="1" si="210">(ABS(K180)+0.3*ABS(L180))*SIGN(K180)</f>
        <v>-105.62999062499999</v>
      </c>
      <c r="N180" s="14">
        <f t="shared" ref="N180:N184" ca="1" si="211">(ABS(L180)+0.3*ABS(K180))*SIGN(L180)</f>
        <v>-236.15544687500002</v>
      </c>
      <c r="O180" s="14">
        <f ca="1">F180+M180</f>
        <v>-117.64902187499999</v>
      </c>
      <c r="P180" s="14">
        <f ca="1">F180-M180</f>
        <v>93.610959374999993</v>
      </c>
      <c r="Q180" s="14">
        <f ca="1">F180+N180</f>
        <v>-248.17447812500004</v>
      </c>
      <c r="R180" s="14">
        <f ca="1">F180-N180</f>
        <v>224.13641562500001</v>
      </c>
    </row>
    <row r="181" spans="1:26" s="10" customFormat="1" x14ac:dyDescent="0.35">
      <c r="D181" s="12" t="s">
        <v>53</v>
      </c>
      <c r="E181" s="14">
        <f t="shared" ref="E181:F181" ca="1" si="212">E167+(E160-E167)/$M156*$M155</f>
        <v>-23.216468750000001</v>
      </c>
      <c r="F181" s="14">
        <f t="shared" ca="1" si="212"/>
        <v>-13.887562500000001</v>
      </c>
      <c r="G181" s="14">
        <f ca="1">G167+(G160-G167)/$M156*$M155</f>
        <v>-47.900281249999999</v>
      </c>
      <c r="H181" s="14">
        <f t="shared" ref="H181:J181" ca="1" si="213">H167+(H160-H167)/$M156*$M155</f>
        <v>-0.39365624999999999</v>
      </c>
      <c r="I181" s="14">
        <f t="shared" ca="1" si="213"/>
        <v>-0.55328125000000006</v>
      </c>
      <c r="J181" s="14">
        <f t="shared" ca="1" si="213"/>
        <v>-0.81321874999999988</v>
      </c>
      <c r="K181" s="14">
        <f t="shared" ref="K181:K184" ca="1" si="214">(ABS(G181)+ABS(I181))*SIGN(G181)</f>
        <v>-48.453562499999997</v>
      </c>
      <c r="L181" s="14">
        <f t="shared" ref="L181:L184" ca="1" si="215">(ABS(H181)+ABS(J181))*SIGN(H181)</f>
        <v>-1.2068749999999999</v>
      </c>
      <c r="M181" s="14">
        <f t="shared" ca="1" si="210"/>
        <v>-48.815624999999997</v>
      </c>
      <c r="N181" s="14">
        <f t="shared" ca="1" si="211"/>
        <v>-15.742943749999998</v>
      </c>
      <c r="O181" s="14">
        <f t="shared" ref="O181:O183" ca="1" si="216">F181+M181</f>
        <v>-62.703187499999999</v>
      </c>
      <c r="P181" s="14">
        <f t="shared" ref="P181:P183" ca="1" si="217">F181-M181</f>
        <v>34.928062499999996</v>
      </c>
      <c r="Q181" s="14">
        <f t="shared" ref="Q181:Q183" ca="1" si="218">F181+N181</f>
        <v>-29.63050625</v>
      </c>
      <c r="R181" s="14">
        <f t="shared" ref="R181:R183" ca="1" si="219">F181-N181</f>
        <v>1.8553812499999971</v>
      </c>
    </row>
    <row r="182" spans="1:26" s="10" customFormat="1" x14ac:dyDescent="0.35">
      <c r="D182" s="1" t="s">
        <v>55</v>
      </c>
      <c r="E182" s="14">
        <f ca="1">E175</f>
        <v>15.706</v>
      </c>
      <c r="F182" s="14">
        <f t="shared" ref="F182:J182" ca="1" si="220">F175</f>
        <v>9.157</v>
      </c>
      <c r="G182" s="14">
        <f t="shared" ca="1" si="220"/>
        <v>14.359</v>
      </c>
      <c r="H182" s="14">
        <f t="shared" ca="1" si="220"/>
        <v>163.16399999999999</v>
      </c>
      <c r="I182" s="14">
        <f t="shared" ca="1" si="220"/>
        <v>18.507999999999999</v>
      </c>
      <c r="J182" s="14">
        <f t="shared" ca="1" si="220"/>
        <v>27.228999999999999</v>
      </c>
      <c r="K182" s="14">
        <f t="shared" ca="1" si="214"/>
        <v>32.866999999999997</v>
      </c>
      <c r="L182" s="14">
        <f t="shared" ca="1" si="215"/>
        <v>190.39299999999997</v>
      </c>
      <c r="M182" s="14">
        <f t="shared" ca="1" si="210"/>
        <v>89.984899999999982</v>
      </c>
      <c r="N182" s="14">
        <f t="shared" ca="1" si="211"/>
        <v>200.25309999999996</v>
      </c>
      <c r="O182" s="14">
        <f t="shared" ca="1" si="216"/>
        <v>99.141899999999978</v>
      </c>
      <c r="P182" s="14">
        <f t="shared" ca="1" si="217"/>
        <v>-80.827899999999985</v>
      </c>
      <c r="Q182" s="14">
        <f t="shared" ca="1" si="218"/>
        <v>209.41009999999997</v>
      </c>
      <c r="R182" s="14">
        <f t="shared" ca="1" si="219"/>
        <v>-191.09609999999995</v>
      </c>
    </row>
    <row r="183" spans="1:26" s="10" customFormat="1" x14ac:dyDescent="0.35">
      <c r="D183" s="1" t="s">
        <v>54</v>
      </c>
      <c r="E183" s="14">
        <f ca="1">E176</f>
        <v>18.388000000000002</v>
      </c>
      <c r="F183" s="14">
        <f t="shared" ref="F183:J183" ca="1" si="221">F176</f>
        <v>10.997999999999999</v>
      </c>
      <c r="G183" s="14">
        <f t="shared" ca="1" si="221"/>
        <v>37.985999999999997</v>
      </c>
      <c r="H183" s="14">
        <f t="shared" ca="1" si="221"/>
        <v>0.29799999999999999</v>
      </c>
      <c r="I183" s="14">
        <f t="shared" ca="1" si="221"/>
        <v>0.439</v>
      </c>
      <c r="J183" s="14">
        <f t="shared" ca="1" si="221"/>
        <v>0.64600000000000002</v>
      </c>
      <c r="K183" s="14">
        <f t="shared" ca="1" si="214"/>
        <v>38.424999999999997</v>
      </c>
      <c r="L183" s="14">
        <f t="shared" ca="1" si="215"/>
        <v>0.94399999999999995</v>
      </c>
      <c r="M183" s="14">
        <f t="shared" ca="1" si="210"/>
        <v>38.708199999999998</v>
      </c>
      <c r="N183" s="14">
        <f t="shared" ca="1" si="211"/>
        <v>12.471499999999999</v>
      </c>
      <c r="O183" s="14">
        <f t="shared" ca="1" si="216"/>
        <v>49.706199999999995</v>
      </c>
      <c r="P183" s="14">
        <f t="shared" ca="1" si="217"/>
        <v>-27.7102</v>
      </c>
      <c r="Q183" s="14">
        <f t="shared" ca="1" si="218"/>
        <v>23.469499999999996</v>
      </c>
      <c r="R183" s="14">
        <f t="shared" ca="1" si="219"/>
        <v>-1.4734999999999996</v>
      </c>
    </row>
    <row r="184" spans="1:26" s="10" customFormat="1" x14ac:dyDescent="0.35">
      <c r="D184" s="12" t="s">
        <v>12</v>
      </c>
      <c r="E184" s="14">
        <f ca="1">E170+K170</f>
        <v>-598.57600000000002</v>
      </c>
      <c r="F184" s="14">
        <f ca="1">F170+L170</f>
        <v>-376.69100000000003</v>
      </c>
      <c r="G184" s="14">
        <f t="shared" ref="G184:J184" ca="1" si="222">G170</f>
        <v>-118.468</v>
      </c>
      <c r="H184" s="14">
        <f t="shared" ca="1" si="222"/>
        <v>-1.1180000000000001</v>
      </c>
      <c r="I184" s="14">
        <f t="shared" ca="1" si="222"/>
        <v>-1.361</v>
      </c>
      <c r="J184" s="14">
        <f t="shared" ca="1" si="222"/>
        <v>-2.0030000000000001</v>
      </c>
      <c r="K184" s="14">
        <f t="shared" ca="1" si="214"/>
        <v>-119.82900000000001</v>
      </c>
      <c r="L184" s="14">
        <f t="shared" ca="1" si="215"/>
        <v>-3.1210000000000004</v>
      </c>
      <c r="M184" s="14">
        <f t="shared" ca="1" si="210"/>
        <v>-120.76530000000001</v>
      </c>
      <c r="N184" s="14">
        <f t="shared" ca="1" si="211"/>
        <v>-39.069700000000005</v>
      </c>
      <c r="O184" s="14">
        <f ca="1">F184+M184</f>
        <v>-497.45630000000006</v>
      </c>
      <c r="P184" s="14">
        <f ca="1">F184-M184</f>
        <v>-255.92570000000001</v>
      </c>
      <c r="Q184" s="14">
        <f ca="1">F184+N184</f>
        <v>-415.76070000000004</v>
      </c>
      <c r="R184" s="14">
        <f ca="1">F184-N184</f>
        <v>-337.62130000000002</v>
      </c>
    </row>
    <row r="185" spans="1:26" s="10" customFormat="1" x14ac:dyDescent="0.35"/>
    <row r="186" spans="1:26" s="10" customFormat="1" x14ac:dyDescent="0.35">
      <c r="A186" s="12" t="s">
        <v>21</v>
      </c>
      <c r="B186" s="11" t="s">
        <v>58</v>
      </c>
      <c r="C186" s="12" t="s">
        <v>43</v>
      </c>
      <c r="E186" s="15" t="s">
        <v>44</v>
      </c>
      <c r="F186" s="13" t="s">
        <v>63</v>
      </c>
      <c r="G186" s="13" t="s">
        <v>64</v>
      </c>
      <c r="H186" s="13" t="s">
        <v>65</v>
      </c>
      <c r="I186" s="13" t="s">
        <v>66</v>
      </c>
      <c r="J186" s="13" t="s">
        <v>67</v>
      </c>
      <c r="K186" s="15" t="s">
        <v>63</v>
      </c>
      <c r="L186" s="15" t="s">
        <v>64</v>
      </c>
      <c r="M186" s="15" t="s">
        <v>65</v>
      </c>
      <c r="N186" s="15" t="s">
        <v>66</v>
      </c>
      <c r="O186" s="7" t="s">
        <v>116</v>
      </c>
      <c r="P186" s="13" t="s">
        <v>44</v>
      </c>
      <c r="Q186" s="13" t="s">
        <v>63</v>
      </c>
      <c r="R186" s="13" t="s">
        <v>64</v>
      </c>
      <c r="S186" s="13" t="s">
        <v>65</v>
      </c>
      <c r="T186" s="13" t="s">
        <v>66</v>
      </c>
      <c r="U186" s="13" t="s">
        <v>13</v>
      </c>
      <c r="V186" s="16" t="s">
        <v>68</v>
      </c>
      <c r="Y186" s="57" t="s">
        <v>69</v>
      </c>
      <c r="Z186" s="57" t="s">
        <v>70</v>
      </c>
    </row>
    <row r="187" spans="1:26" x14ac:dyDescent="0.35">
      <c r="A187" s="1">
        <f ca="1">B154</f>
        <v>20</v>
      </c>
      <c r="D187" s="1" t="s">
        <v>52</v>
      </c>
      <c r="E187" s="17">
        <f ca="1">E173</f>
        <v>20.157125000000001</v>
      </c>
      <c r="F187" s="4">
        <f t="shared" ref="F187:F188" ca="1" si="223">O173</f>
        <v>140.37912187499998</v>
      </c>
      <c r="G187" s="4">
        <f t="shared" ref="G187:G188" ca="1" si="224">P173</f>
        <v>-116.80305937499999</v>
      </c>
      <c r="H187" s="18">
        <f t="shared" ref="H187:H188" ca="1" si="225">Q173</f>
        <v>296.75277812500002</v>
      </c>
      <c r="I187" s="18">
        <f t="shared" ref="I187:I188" ca="1" si="226">R173</f>
        <v>-273.17671562499999</v>
      </c>
      <c r="J187" s="4">
        <f>IF(R169="si",INDEX($N$40:$N$53,MATCH(A189,$L$40:$L$53,-1),1),"---")</f>
        <v>0</v>
      </c>
      <c r="K187" s="17">
        <f ca="1">MAX(ABS(F187),IF(J187="---",0,0.3*J187))</f>
        <v>140.37912187499998</v>
      </c>
      <c r="L187" s="17">
        <f ca="1">MAX(ABS(G187),IF(J187="---",0,0.3*J187))</f>
        <v>116.80305937499999</v>
      </c>
      <c r="M187" s="17">
        <f ca="1">MAX(ABS(H187),J187)</f>
        <v>296.75277812500002</v>
      </c>
      <c r="N187" s="17">
        <f ca="1">MAX(ABS(I187),J187)</f>
        <v>273.17671562499999</v>
      </c>
      <c r="O187" s="7" t="str">
        <f>CONCATENATE("lx (",R166,")")</f>
        <v>lx (corto)</v>
      </c>
      <c r="P187" s="19">
        <f ca="1">MAX(E187-$Z155*(1-((0.48*$Z154+E189)/(0.48*$Z154))^2),0)/(($F155-2*$F156)*$O$2)*1000</f>
        <v>0</v>
      </c>
      <c r="Q187" s="19">
        <f ca="1">MAX(K187-$Z155*(1-((0.48*$Z154+K189)/(0.48*$Z154))^2),0)/(($F155-2*$F156)*$O$2)*1000</f>
        <v>0</v>
      </c>
      <c r="R187" s="19">
        <f t="shared" ref="R187" ca="1" si="227">MAX(L187-$Z155*(1-((0.48*$Z154+L189)/(0.48*$Z154))^2),0)/(($F155-2*$F156)*$O$2)*1000</f>
        <v>1.4531950532519999</v>
      </c>
      <c r="S187" s="19">
        <f t="shared" ref="S187" ca="1" si="228">MAX(M187-$Z155*(1-((0.48*$Z154+M189)/(0.48*$Z154))^2),0)/(($F155-2*$F156)*$O$2)*1000</f>
        <v>7.1069169058751651</v>
      </c>
      <c r="T187" s="19">
        <f ca="1">MAX(N187-$Z155*(1-((0.48*$Z154+N189)/(0.48*$Z154))^2),0)/(($F155-2*$F156)*$O$2)*1000</f>
        <v>6.9650593209762786</v>
      </c>
      <c r="U187" s="17">
        <f ca="1">MAX(P187:T187)</f>
        <v>7.1069169058751651</v>
      </c>
      <c r="V187" s="39">
        <v>12.56</v>
      </c>
      <c r="Y187" s="68">
        <f>2*V187*$O$2/10</f>
        <v>982.95652173913061</v>
      </c>
      <c r="Z187" s="69">
        <f>Y187*(F155-2*F156)/200</f>
        <v>304.71652173913049</v>
      </c>
    </row>
    <row r="188" spans="1:26" x14ac:dyDescent="0.35">
      <c r="A188" s="12" t="s">
        <v>30</v>
      </c>
      <c r="D188" s="1" t="s">
        <v>53</v>
      </c>
      <c r="E188" s="17">
        <f ca="1">E174</f>
        <v>24.59346875</v>
      </c>
      <c r="F188" s="18">
        <f t="shared" ca="1" si="223"/>
        <v>66.541187500000007</v>
      </c>
      <c r="G188" s="18">
        <f t="shared" ca="1" si="224"/>
        <v>-37.126062500000003</v>
      </c>
      <c r="H188" s="4">
        <f t="shared" ca="1" si="225"/>
        <v>31.392306250000001</v>
      </c>
      <c r="I188" s="4">
        <f t="shared" ca="1" si="226"/>
        <v>-1.9771812499999974</v>
      </c>
      <c r="J188" s="4">
        <f>IF(R170="si",INDEX($O$40:$O$53,MATCH(A189,$L$40:$L$53,-1),1),"---")</f>
        <v>0</v>
      </c>
      <c r="K188" s="17">
        <f ca="1">MAX(ABS(F188),J188)</f>
        <v>66.541187500000007</v>
      </c>
      <c r="L188" s="17">
        <f ca="1">MAX(ABS(G188),J188)</f>
        <v>37.126062500000003</v>
      </c>
      <c r="M188" s="17">
        <f ca="1">MAX(ABS(H188),IF(J188="---",0,0.3*J188))</f>
        <v>31.392306250000001</v>
      </c>
      <c r="N188" s="17">
        <f ca="1">MAX(ABS(I188),IF(J188="---",0,0.3*J188))</f>
        <v>1.9771812499999974</v>
      </c>
      <c r="O188" s="7" t="str">
        <f>CONCATENATE("ly (",R167,")")</f>
        <v>ly (lungo)</v>
      </c>
      <c r="P188" s="19">
        <f ca="1">MAX(E188-$Z156*(1-((0.48*$Z154+E189)/(0.48*$Z154))^2),0)/(($F154-2*$F156)*$O$2)*1000</f>
        <v>0</v>
      </c>
      <c r="Q188" s="19">
        <f ca="1">MAX(K188-$Z156*(1-((0.48*$Z154+K189)/(0.48*$Z154))^2),0)/(($F154-2*$F156)*$O$2)*1000</f>
        <v>0.57148457129670505</v>
      </c>
      <c r="R188" s="19">
        <f t="shared" ref="R188" ca="1" si="229">MAX(L188-$Z156*(1-((0.48*$Z154+L189)/(0.48*$Z154))^2),0)/(($F154-2*$F156)*$O$2)*1000</f>
        <v>0.25291016217088685</v>
      </c>
      <c r="S188" s="19">
        <f t="shared" ref="S188" ca="1" si="230">MAX(M188-$Z156*(1-((0.48*$Z154+M189)/(0.48*$Z154))^2),0)/(($F154-2*$F156)*$O$2)*1000</f>
        <v>0</v>
      </c>
      <c r="T188" s="19">
        <f t="shared" ref="T188" ca="1" si="231">MAX(N188-$Z156*(1-((0.48*$Z154+N189)/(0.48*$Z154))^2),0)/(($F154-2*$F156)*$O$2)*1000</f>
        <v>0</v>
      </c>
      <c r="U188" s="17">
        <f ca="1">MAX(P188:T188)</f>
        <v>0.57148457129670505</v>
      </c>
      <c r="V188" s="39">
        <v>9.36</v>
      </c>
      <c r="Y188" s="68">
        <f>2*V188*$O$2/10</f>
        <v>732.52173913043475</v>
      </c>
      <c r="Z188" s="69">
        <f>Y188*(F154-2*F156)/200</f>
        <v>80.577391304347827</v>
      </c>
    </row>
    <row r="189" spans="1:26" x14ac:dyDescent="0.35">
      <c r="A189" s="1">
        <f>B155</f>
        <v>3</v>
      </c>
      <c r="D189" s="1" t="s">
        <v>12</v>
      </c>
      <c r="E189" s="20">
        <f ca="1">E177</f>
        <v>-598.57600000000002</v>
      </c>
      <c r="F189" s="8">
        <f ca="1">O177</f>
        <v>-497.45630000000006</v>
      </c>
      <c r="G189" s="8">
        <f ca="1">P177</f>
        <v>-255.92570000000001</v>
      </c>
      <c r="H189" s="8">
        <f ca="1">Q177</f>
        <v>-415.76070000000004</v>
      </c>
      <c r="I189" s="8">
        <f ca="1">R177</f>
        <v>-337.62130000000002</v>
      </c>
      <c r="K189" s="17">
        <f ca="1">F189</f>
        <v>-497.45630000000006</v>
      </c>
      <c r="L189" s="17">
        <f t="shared" ref="L189" ca="1" si="232">G189</f>
        <v>-255.92570000000001</v>
      </c>
      <c r="M189" s="17">
        <f t="shared" ref="M189" ca="1" si="233">H189</f>
        <v>-415.76070000000004</v>
      </c>
      <c r="N189" s="17">
        <f t="shared" ref="N189" ca="1" si="234">I189</f>
        <v>-337.62130000000002</v>
      </c>
      <c r="Y189" s="61"/>
      <c r="Z189" s="61"/>
    </row>
    <row r="190" spans="1:26" x14ac:dyDescent="0.35">
      <c r="D190" s="7" t="s">
        <v>71</v>
      </c>
      <c r="E190" s="4">
        <f ca="1">($Z155+$Z187)*(1-ABS((0.48*$Z154+E189)/(0.48*$Z154+$Y187))^(1+1/(1+$Y187/$Z154)))</f>
        <v>469.059516670785</v>
      </c>
      <c r="K190" s="4">
        <f ca="1">($Z155+$Z187)*(1-ABS((0.48*$Z154+K189)/(0.48*$Z154+$Y187))^(1+1/(1+$Y187/$Z154)))</f>
        <v>449.9595076920196</v>
      </c>
      <c r="L190" s="4">
        <f ca="1">($Z155+$Z187)*(1-ABS((0.48*$Z154+L189)/(0.48*$Z154+$Y187))^(1+1/(1+$Y187/$Z154)))</f>
        <v>397.82741063672057</v>
      </c>
      <c r="M190" s="4">
        <f ca="1">($Z155+$Z187)*(1-ABS((0.48*$Z154+M189)/(0.48*$Z154+$Y187))^(1+1/(1+$Y187/$Z154)))</f>
        <v>433.33772001980748</v>
      </c>
      <c r="N190" s="4">
        <f ca="1">($Z155+$Z187)*(1-ABS((0.48*$Z154+N189)/(0.48*$Z154+$Y187))^(1+1/(1+$Y187/$Z154)))</f>
        <v>416.46585453784957</v>
      </c>
      <c r="Y190" s="61"/>
      <c r="Z190" s="61"/>
    </row>
    <row r="191" spans="1:26" x14ac:dyDescent="0.35">
      <c r="D191" s="7" t="s">
        <v>72</v>
      </c>
      <c r="E191" s="4">
        <f ca="1">($Z156+$Z188)*(1-ABS((0.48*$Z154+E189)/(0.48*$Z154+$Y188))^(1+1/(1+$Y188/$Z154)))</f>
        <v>154.25812417324522</v>
      </c>
      <c r="K191" s="4">
        <f ca="1">($Z156+$Z188)*(1-ABS((0.48*$Z154+K189)/(0.48*$Z154+$Y188))^(1+1/(1+$Y188/$Z154)))</f>
        <v>146.55803747955792</v>
      </c>
      <c r="L191" s="4">
        <f ca="1">($Z156+$Z188)*(1-ABS((0.48*$Z154+L189)/(0.48*$Z154+$Y188))^(1+1/(1+$Y188/$Z154)))</f>
        <v>125.34953971889151</v>
      </c>
      <c r="M191" s="4">
        <f ca="1">($Z156+$Z188)*(1-ABS((0.48*$Z154+M189)/(0.48*$Z154+$Y188))^(1+1/(1+$Y188/$Z154)))</f>
        <v>139.82337591729416</v>
      </c>
      <c r="N191" s="4">
        <f ca="1">($Z156+$Z188)*(1-ABS((0.48*$Z154+N189)/(0.48*$Z154+$Y188))^(1+1/(1+$Y188/$Z154)))</f>
        <v>132.95990681395165</v>
      </c>
      <c r="Y191" s="61"/>
      <c r="Z191" s="61"/>
    </row>
    <row r="192" spans="1:26" x14ac:dyDescent="0.35">
      <c r="A192" t="str">
        <f ca="1">IF(MAX(E192:N192)&gt;1,"non verificato","verificato")</f>
        <v>verificato</v>
      </c>
      <c r="D192" s="7" t="s">
        <v>73</v>
      </c>
      <c r="E192" s="3">
        <f ca="1">ABS(E187/E190)^1.5+ABS(E188/E191)^1.5</f>
        <v>7.2567103132613817E-2</v>
      </c>
      <c r="K192" s="3">
        <f t="shared" ref="K192:N192" ca="1" si="235">ABS(K187/K190)^1.5+ABS(K188/K191)^1.5</f>
        <v>0.48018786582588613</v>
      </c>
      <c r="L192" s="3">
        <f t="shared" ca="1" si="235"/>
        <v>0.3202772402763947</v>
      </c>
      <c r="M192" s="3">
        <f t="shared" ca="1" si="235"/>
        <v>0.67308027069512821</v>
      </c>
      <c r="N192" s="3">
        <f t="shared" ca="1" si="235"/>
        <v>0.53306029168201408</v>
      </c>
      <c r="Y192" s="61"/>
      <c r="Z192" s="61"/>
    </row>
    <row r="193" spans="1:27" x14ac:dyDescent="0.35">
      <c r="Y193" s="61"/>
      <c r="Z193" s="61"/>
    </row>
    <row r="194" spans="1:27" x14ac:dyDescent="0.35">
      <c r="B194" s="9" t="s">
        <v>58</v>
      </c>
      <c r="C194" s="1" t="s">
        <v>57</v>
      </c>
      <c r="D194" s="10"/>
      <c r="E194" s="15" t="s">
        <v>44</v>
      </c>
      <c r="F194" s="13" t="s">
        <v>63</v>
      </c>
      <c r="G194" s="13" t="s">
        <v>64</v>
      </c>
      <c r="H194" s="13" t="s">
        <v>65</v>
      </c>
      <c r="I194" s="13" t="s">
        <v>66</v>
      </c>
      <c r="J194" s="13" t="s">
        <v>67</v>
      </c>
      <c r="K194" s="15" t="s">
        <v>63</v>
      </c>
      <c r="L194" s="15" t="s">
        <v>64</v>
      </c>
      <c r="M194" s="15" t="s">
        <v>65</v>
      </c>
      <c r="N194" s="15" t="s">
        <v>66</v>
      </c>
      <c r="O194" s="7" t="str">
        <f>O186</f>
        <v>As,nec</v>
      </c>
      <c r="P194" s="13" t="s">
        <v>44</v>
      </c>
      <c r="Q194" s="13" t="s">
        <v>63</v>
      </c>
      <c r="R194" s="13" t="s">
        <v>64</v>
      </c>
      <c r="S194" s="13" t="s">
        <v>65</v>
      </c>
      <c r="T194" s="13" t="s">
        <v>66</v>
      </c>
      <c r="U194" s="13" t="s">
        <v>13</v>
      </c>
      <c r="V194" s="16" t="s">
        <v>68</v>
      </c>
      <c r="Y194" s="57" t="s">
        <v>69</v>
      </c>
      <c r="Z194" s="57" t="s">
        <v>70</v>
      </c>
    </row>
    <row r="195" spans="1:27" x14ac:dyDescent="0.35">
      <c r="D195" s="1" t="s">
        <v>52</v>
      </c>
      <c r="E195" s="17">
        <f ca="1">E180</f>
        <v>-20.679124999999999</v>
      </c>
      <c r="F195" s="4">
        <f t="shared" ref="F195:F196" ca="1" si="236">O180</f>
        <v>-117.64902187499999</v>
      </c>
      <c r="G195" s="4">
        <f t="shared" ref="G195:G196" ca="1" si="237">P180</f>
        <v>93.610959374999993</v>
      </c>
      <c r="H195" s="18">
        <f t="shared" ref="H195:H196" ca="1" si="238">Q180</f>
        <v>-248.17447812500004</v>
      </c>
      <c r="I195" s="18">
        <f t="shared" ref="I195:I196" ca="1" si="239">R180</f>
        <v>224.13641562500001</v>
      </c>
      <c r="J195" s="4">
        <f>IF(R169="si",INDEX($N$40:$N$53,MATCH(A189,$L$40:$L$53,-1)+1,1),"---")</f>
        <v>0</v>
      </c>
      <c r="K195" s="17">
        <f ca="1">MAX(ABS(F195),IF(J195="---",0,0.3*J195))</f>
        <v>117.64902187499999</v>
      </c>
      <c r="L195" s="17">
        <f ca="1">MAX(ABS(G195),IF(J195="---",0,0.3*J195))</f>
        <v>93.610959374999993</v>
      </c>
      <c r="M195" s="17">
        <f ca="1">MAX(ABS(H195),J195)</f>
        <v>248.17447812500004</v>
      </c>
      <c r="N195" s="17">
        <f ca="1">MAX(ABS(I195),J195)</f>
        <v>224.13641562500001</v>
      </c>
      <c r="O195" s="7" t="str">
        <f>O187</f>
        <v>lx (corto)</v>
      </c>
      <c r="P195" s="19">
        <f t="shared" ref="P195" ca="1" si="240">MAX(E195-$Z155*(1-((0.48*$Z154+E197)/(0.48*$Z154))^2),0)/(($F155-2*$F156)*$O$2)*1000</f>
        <v>0</v>
      </c>
      <c r="Q195" s="19">
        <f ca="1">MAX(K195-$Z155*(1-((0.48*$Z154+K197)/(0.48*$Z154))^2),0)/(($F155-2*$F156)*$O$2)*1000</f>
        <v>0</v>
      </c>
      <c r="R195" s="19">
        <f ca="1">MAX(L195-$Z155*(1-((0.48*$Z154+L197)/(0.48*$Z154))^2),0)/(($F155-2*$F156)*$O$2)*1000</f>
        <v>0.49724827905845187</v>
      </c>
      <c r="S195" s="19">
        <f ca="1">MAX(M195-$Z155*(1-((0.48*$Z154+M197)/(0.48*$Z154))^2),0)/(($F155-2*$F156)*$O$2)*1000</f>
        <v>5.1045855438679979</v>
      </c>
      <c r="T195" s="19">
        <f ca="1">MAX(N195-$Z155*(1-((0.48*$Z154+N197)/(0.48*$Z154))^2),0)/(($F155-2*$F156)*$O$2)*1000</f>
        <v>4.943684948216422</v>
      </c>
      <c r="U195" s="17">
        <f ca="1">MAX(P195:T195)</f>
        <v>5.1045855438679979</v>
      </c>
      <c r="V195" s="39">
        <v>12.56</v>
      </c>
      <c r="Y195" s="68">
        <f>2*V195*$O$2/10</f>
        <v>982.95652173913061</v>
      </c>
      <c r="Z195" s="69">
        <f>Y195*(F155-2*F156)/200</f>
        <v>304.71652173913049</v>
      </c>
    </row>
    <row r="196" spans="1:27" x14ac:dyDescent="0.35">
      <c r="D196" s="1" t="s">
        <v>53</v>
      </c>
      <c r="E196" s="17">
        <f ca="1">E181</f>
        <v>-23.216468750000001</v>
      </c>
      <c r="F196" s="18">
        <f t="shared" ca="1" si="236"/>
        <v>-62.703187499999999</v>
      </c>
      <c r="G196" s="18">
        <f t="shared" ca="1" si="237"/>
        <v>34.928062499999996</v>
      </c>
      <c r="H196" s="4">
        <f t="shared" ca="1" si="238"/>
        <v>-29.63050625</v>
      </c>
      <c r="I196" s="4">
        <f t="shared" ca="1" si="239"/>
        <v>1.8553812499999971</v>
      </c>
      <c r="J196" s="4">
        <f>IF(R170="si",INDEX($O$40:$O$53,MATCH(A189,$L$40:$L$53,-1)+1,1),"---")</f>
        <v>0</v>
      </c>
      <c r="K196" s="17">
        <f ca="1">MAX(ABS(F196),J196)</f>
        <v>62.703187499999999</v>
      </c>
      <c r="L196" s="17">
        <f ca="1">MAX(ABS(G196),J196)</f>
        <v>34.928062499999996</v>
      </c>
      <c r="M196" s="17">
        <f ca="1">MAX(ABS(H196),IF(J196="---",0,0.3*J196))</f>
        <v>29.63050625</v>
      </c>
      <c r="N196" s="17">
        <f ca="1">MAX(ABS(I196),IF(J196="---",0,0.3*J196))</f>
        <v>1.8553812499999971</v>
      </c>
      <c r="O196" s="7" t="str">
        <f>O188</f>
        <v>ly (lungo)</v>
      </c>
      <c r="P196" s="19">
        <f t="shared" ref="P196" ca="1" si="241">MAX(E196-$Z156*(1-((0.48*$Z154+E197)/(0.48*$Z154))^2),0)/(($F154-2*$F156)*$O$2)*1000</f>
        <v>0</v>
      </c>
      <c r="Q196" s="19">
        <f ca="1">MAX(K196-$Z156*(1-((0.48*$Z154+K197)/(0.48*$Z154))^2),0)/(($F154-2*$F156)*$O$2)*1000</f>
        <v>0.12565628846842131</v>
      </c>
      <c r="R196" s="19">
        <f ca="1">MAX(L196-$Z156*(1-((0.48*$Z154+L197)/(0.48*$Z154))^2),0)/(($F154-2*$F156)*$O$2)*1000</f>
        <v>0</v>
      </c>
      <c r="S196" s="19">
        <f ca="1">MAX(M196-$Z156*(1-((0.48*$Z154+M197)/(0.48*$Z154))^2),0)/(($F154-2*$F156)*$O$2)*1000</f>
        <v>0</v>
      </c>
      <c r="T196" s="19">
        <f ca="1">MAX(N196-$Z156*(1-((0.48*$Z154+N197)/(0.48*$Z154))^2),0)/(($F154-2*$F156)*$O$2)*1000</f>
        <v>0</v>
      </c>
      <c r="U196" s="17">
        <f ca="1">MAX(P196:T196)</f>
        <v>0.12565628846842131</v>
      </c>
      <c r="V196" s="39">
        <v>9.36</v>
      </c>
      <c r="Y196" s="68">
        <f>2*V196*$O$2/10</f>
        <v>732.52173913043475</v>
      </c>
      <c r="Z196" s="69">
        <f>Y196*(F154-2*F156)/200</f>
        <v>80.577391304347827</v>
      </c>
    </row>
    <row r="197" spans="1:27" x14ac:dyDescent="0.35">
      <c r="D197" s="1" t="s">
        <v>12</v>
      </c>
      <c r="E197" s="20">
        <f ca="1">E184</f>
        <v>-598.57600000000002</v>
      </c>
      <c r="F197" s="8">
        <f ca="1">O184</f>
        <v>-497.45630000000006</v>
      </c>
      <c r="G197" s="8">
        <f ca="1">P184</f>
        <v>-255.92570000000001</v>
      </c>
      <c r="H197" s="8">
        <f ca="1">Q184</f>
        <v>-415.76070000000004</v>
      </c>
      <c r="I197" s="8">
        <f ca="1">R184</f>
        <v>-337.62130000000002</v>
      </c>
      <c r="K197" s="17">
        <f ca="1">F197</f>
        <v>-497.45630000000006</v>
      </c>
      <c r="L197" s="17">
        <f t="shared" ref="L197" ca="1" si="242">G197</f>
        <v>-255.92570000000001</v>
      </c>
      <c r="M197" s="17">
        <f t="shared" ref="M197" ca="1" si="243">H197</f>
        <v>-415.76070000000004</v>
      </c>
      <c r="N197" s="17">
        <f t="shared" ref="N197" ca="1" si="244">I197</f>
        <v>-337.62130000000002</v>
      </c>
    </row>
    <row r="198" spans="1:27" x14ac:dyDescent="0.35">
      <c r="D198" s="7" t="s">
        <v>71</v>
      </c>
      <c r="E198" s="4">
        <f ca="1">($Z155+$Z195)*(1-ABS((0.48*$Z154+E197)/(0.48*$Z154+$Y195))^(1+1/(1+$Y195/$Z154)))</f>
        <v>469.059516670785</v>
      </c>
      <c r="K198" s="4">
        <f ca="1">($Z155+$Z195)*(1-ABS((0.48*$Z154+K197)/(0.48*$Z154+$Y195))^(1+1/(1+$Y195/$Z154)))</f>
        <v>449.9595076920196</v>
      </c>
      <c r="L198" s="4">
        <f ca="1">($Z155+$Z195)*(1-ABS((0.48*$Z154+L197)/(0.48*$Z154+$Y195))^(1+1/(1+$Y195/$Z154)))</f>
        <v>397.82741063672057</v>
      </c>
      <c r="M198" s="4">
        <f ca="1">($Z155+$Z195)*(1-ABS((0.48*$Z154+M197)/(0.48*$Z154+$Y195))^(1+1/(1+$Y195/$Z154)))</f>
        <v>433.33772001980748</v>
      </c>
      <c r="N198" s="4">
        <f ca="1">($Z155+$Z195)*(1-ABS((0.48*$Z154+N197)/(0.48*$Z154+$Y195))^(1+1/(1+$Y195/$Z154)))</f>
        <v>416.46585453784957</v>
      </c>
    </row>
    <row r="199" spans="1:27" x14ac:dyDescent="0.35">
      <c r="D199" s="7" t="s">
        <v>72</v>
      </c>
      <c r="E199" s="4">
        <f ca="1">($Z156+$Z196)*(1-ABS((0.48*$Z154+E197)/(0.48*$Z154+$Y196))^(1+1/(1+$Y196/$Z154)))</f>
        <v>154.25812417324522</v>
      </c>
      <c r="K199" s="4">
        <f ca="1">($Z156+$Z196)*(1-ABS((0.48*$Z154+K197)/(0.48*$Z154+$Y196))^(1+1/(1+$Y196/$Z154)))</f>
        <v>146.55803747955792</v>
      </c>
      <c r="L199" s="4">
        <f ca="1">($Z156+$Z196)*(1-ABS((0.48*$Z154+L197)/(0.48*$Z154+$Y196))^(1+1/(1+$Y196/$Z154)))</f>
        <v>125.34953971889151</v>
      </c>
      <c r="M199" s="4">
        <f ca="1">($Z156+$Z196)*(1-ABS((0.48*$Z154+M197)/(0.48*$Z154+$Y196))^(1+1/(1+$Y196/$Z154)))</f>
        <v>139.82337591729416</v>
      </c>
      <c r="N199" s="4">
        <f ca="1">($Z156+$Z196)*(1-ABS((0.48*$Z154+N197)/(0.48*$Z154+$Y196))^(1+1/(1+$Y196/$Z154)))</f>
        <v>132.95990681395165</v>
      </c>
    </row>
    <row r="200" spans="1:27" x14ac:dyDescent="0.35">
      <c r="A200" t="str">
        <f ca="1">IF(MAX(E200:N200)&gt;1,"non verificato","verificato")</f>
        <v>verificato</v>
      </c>
      <c r="D200" s="7" t="s">
        <v>73</v>
      </c>
      <c r="E200" s="3">
        <f ca="1">ABS(E195/E198)^1.5+ABS(E196/E199)^1.5</f>
        <v>6.7644511328863524E-2</v>
      </c>
      <c r="K200" s="3">
        <f t="shared" ref="K200:N200" ca="1" si="245">ABS(K195/K198)^1.5+ABS(K196/K199)^1.5</f>
        <v>0.41354376222375544</v>
      </c>
      <c r="L200" s="3">
        <f t="shared" ca="1" si="245"/>
        <v>0.26123079053485176</v>
      </c>
      <c r="M200" s="3">
        <f t="shared" ca="1" si="245"/>
        <v>0.53095963226996412</v>
      </c>
      <c r="N200" s="3">
        <f t="shared" ca="1" si="245"/>
        <v>0.39646877719651774</v>
      </c>
    </row>
    <row r="201" spans="1:27" x14ac:dyDescent="0.35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3" spans="1:27" x14ac:dyDescent="0.35">
      <c r="A203" t="s">
        <v>21</v>
      </c>
      <c r="B203" s="1">
        <f ca="1">$A$6</f>
        <v>20</v>
      </c>
      <c r="D203" t="s">
        <v>22</v>
      </c>
      <c r="E203" s="1" t="s">
        <v>115</v>
      </c>
      <c r="F203" s="36">
        <v>30</v>
      </c>
      <c r="G203" t="s">
        <v>23</v>
      </c>
      <c r="H203" t="s">
        <v>24</v>
      </c>
      <c r="L203" t="s">
        <v>25</v>
      </c>
      <c r="M203" s="36">
        <v>30</v>
      </c>
      <c r="N203" t="s">
        <v>23</v>
      </c>
      <c r="O203" t="s">
        <v>26</v>
      </c>
      <c r="V203" s="61" t="s">
        <v>27</v>
      </c>
      <c r="W203" s="57">
        <f ca="1">MATCH(B204,$C$6:$C$33,-1)</f>
        <v>13</v>
      </c>
      <c r="X203" s="61"/>
      <c r="Y203" s="57" t="s">
        <v>28</v>
      </c>
      <c r="Z203" s="68">
        <f>F203*F204*$O$1/10</f>
        <v>2975</v>
      </c>
      <c r="AA203" s="61" t="s">
        <v>29</v>
      </c>
    </row>
    <row r="204" spans="1:27" x14ac:dyDescent="0.35">
      <c r="A204" t="s">
        <v>30</v>
      </c>
      <c r="B204" s="41">
        <f>MAX(1,B155-1)</f>
        <v>2</v>
      </c>
      <c r="E204" s="1" t="s">
        <v>31</v>
      </c>
      <c r="F204" s="36">
        <v>70</v>
      </c>
      <c r="G204" t="s">
        <v>23</v>
      </c>
      <c r="H204" t="s">
        <v>32</v>
      </c>
      <c r="L204" t="s">
        <v>33</v>
      </c>
      <c r="M204" s="36">
        <v>30</v>
      </c>
      <c r="N204" t="s">
        <v>23</v>
      </c>
      <c r="O204" t="s">
        <v>34</v>
      </c>
      <c r="V204" s="61"/>
      <c r="W204" s="61"/>
      <c r="X204" s="61"/>
      <c r="Y204" s="57" t="s">
        <v>35</v>
      </c>
      <c r="Z204" s="57">
        <f>0.12*Z203*F204/100</f>
        <v>249.9</v>
      </c>
      <c r="AA204" s="61" t="s">
        <v>36</v>
      </c>
    </row>
    <row r="205" spans="1:27" x14ac:dyDescent="0.35">
      <c r="B205" s="43" t="str">
        <f>IF(B204=B155,"duplicato","")</f>
        <v/>
      </c>
      <c r="E205" s="1" t="s">
        <v>37</v>
      </c>
      <c r="F205" s="48">
        <f>$L$3</f>
        <v>4</v>
      </c>
      <c r="G205" t="s">
        <v>23</v>
      </c>
      <c r="H205" t="s">
        <v>38</v>
      </c>
      <c r="L205" t="s">
        <v>39</v>
      </c>
      <c r="M205" s="38">
        <v>320</v>
      </c>
      <c r="N205" t="s">
        <v>23</v>
      </c>
      <c r="O205" t="s">
        <v>117</v>
      </c>
      <c r="V205" s="61"/>
      <c r="W205" s="61"/>
      <c r="X205" s="61"/>
      <c r="Y205" s="57" t="s">
        <v>40</v>
      </c>
      <c r="Z205" s="57">
        <f>0.12*Z203*F203/100</f>
        <v>107.1</v>
      </c>
      <c r="AA205" s="61" t="s">
        <v>36</v>
      </c>
    </row>
    <row r="207" spans="1:27" x14ac:dyDescent="0.35">
      <c r="A207" t="s">
        <v>41</v>
      </c>
      <c r="B207" s="9" t="s">
        <v>42</v>
      </c>
      <c r="C207" s="1" t="s">
        <v>43</v>
      </c>
      <c r="E207" s="2" t="s">
        <v>44</v>
      </c>
      <c r="F207" s="2" t="s">
        <v>45</v>
      </c>
      <c r="G207" s="2" t="s">
        <v>46</v>
      </c>
      <c r="H207" s="2" t="s">
        <v>47</v>
      </c>
      <c r="I207" s="2" t="s">
        <v>48</v>
      </c>
      <c r="J207" s="2" t="s">
        <v>49</v>
      </c>
      <c r="K207" s="2" t="s">
        <v>50</v>
      </c>
      <c r="L207" s="2" t="s">
        <v>51</v>
      </c>
      <c r="O207" s="23"/>
    </row>
    <row r="208" spans="1:27" x14ac:dyDescent="0.35">
      <c r="D208" s="1" t="s">
        <v>52</v>
      </c>
      <c r="E208" s="4">
        <f t="shared" ref="E208" ca="1" si="246">INDEX(O$6:O$33,$W203,1)</f>
        <v>18.518999999999998</v>
      </c>
      <c r="F208" s="4">
        <f t="shared" ref="F208" ca="1" si="247">INDEX(P$6:P$33,$W203,1)</f>
        <v>10.811999999999999</v>
      </c>
      <c r="G208" s="4">
        <f t="shared" ref="G208" ca="1" si="248">INDEX(Q$6:Q$33,$W203,1)</f>
        <v>30</v>
      </c>
      <c r="H208" s="4">
        <f t="shared" ref="H208" ca="1" si="249">INDEX(R$6:R$33,$W203,1)</f>
        <v>309.54700000000003</v>
      </c>
      <c r="I208" s="4">
        <f t="shared" ref="I208" ca="1" si="250">INDEX(S$6:S$33,$W203,1)</f>
        <v>34.509</v>
      </c>
      <c r="J208" s="4">
        <f t="shared" ref="J208" ca="1" si="251">INDEX(T$6:T$33,$W203,1)</f>
        <v>50.77</v>
      </c>
    </row>
    <row r="209" spans="2:18" x14ac:dyDescent="0.35">
      <c r="D209" s="1" t="s">
        <v>53</v>
      </c>
      <c r="E209" s="4">
        <f t="shared" ref="E209:J209" ca="1" si="252">INDEX(E$6:E$33,$W203,1)</f>
        <v>27.463000000000001</v>
      </c>
      <c r="F209" s="4">
        <f t="shared" ca="1" si="252"/>
        <v>16.437999999999999</v>
      </c>
      <c r="G209" s="4">
        <f t="shared" ca="1" si="252"/>
        <v>74.149000000000001</v>
      </c>
      <c r="H209" s="4">
        <f t="shared" ca="1" si="252"/>
        <v>0.4</v>
      </c>
      <c r="I209" s="4">
        <f t="shared" ca="1" si="252"/>
        <v>0.86499999999999999</v>
      </c>
      <c r="J209" s="4">
        <f t="shared" ca="1" si="252"/>
        <v>1.272</v>
      </c>
    </row>
    <row r="210" spans="2:18" x14ac:dyDescent="0.35">
      <c r="D210" s="1" t="s">
        <v>55</v>
      </c>
      <c r="E210" s="4">
        <f t="shared" ref="E210" ca="1" si="253">INDEX(O$6:O$33,$W203+2,1)</f>
        <v>8.17</v>
      </c>
      <c r="F210" s="4">
        <f t="shared" ref="F210" ca="1" si="254">INDEX(P$6:P$33,$W203+2,1)</f>
        <v>4.8029999999999999</v>
      </c>
      <c r="G210" s="4">
        <f t="shared" ref="G210" ca="1" si="255">INDEX(Q$6:Q$33,$W203+2,1)</f>
        <v>18.190000000000001</v>
      </c>
      <c r="H210" s="4">
        <f t="shared" ref="H210" ca="1" si="256">INDEX(R$6:R$33,$W203+2,1)</f>
        <v>198.19</v>
      </c>
      <c r="I210" s="4">
        <f t="shared" ref="I210" ca="1" si="257">INDEX(S$6:S$33,$W203+2,1)</f>
        <v>22.251999999999999</v>
      </c>
      <c r="J210" s="4">
        <f t="shared" ref="J210" ca="1" si="258">INDEX(T$6:T$33,$W203+2,1)</f>
        <v>32.738</v>
      </c>
    </row>
    <row r="211" spans="2:18" x14ac:dyDescent="0.35">
      <c r="D211" s="1" t="s">
        <v>54</v>
      </c>
      <c r="E211" s="4">
        <f t="shared" ref="E211:J211" ca="1" si="259">INDEX(E$6:E$33,$W203+2,1)</f>
        <v>17.189</v>
      </c>
      <c r="F211" s="4">
        <f t="shared" ca="1" si="259"/>
        <v>10.286</v>
      </c>
      <c r="G211" s="4">
        <f t="shared" ca="1" si="259"/>
        <v>46.777999999999999</v>
      </c>
      <c r="H211" s="4">
        <f t="shared" ca="1" si="259"/>
        <v>0.26700000000000002</v>
      </c>
      <c r="I211" s="4">
        <f t="shared" ca="1" si="259"/>
        <v>0.54500000000000004</v>
      </c>
      <c r="J211" s="4">
        <f t="shared" ca="1" si="259"/>
        <v>0.80100000000000005</v>
      </c>
      <c r="M211" t="s">
        <v>98</v>
      </c>
    </row>
    <row r="212" spans="2:18" x14ac:dyDescent="0.35">
      <c r="D212" s="1" t="s">
        <v>12</v>
      </c>
      <c r="E212" s="4">
        <f t="shared" ref="E212" ca="1" si="260">INDEX(Y$6:Y$33,$W203+3,1)</f>
        <v>-826.88100000000009</v>
      </c>
      <c r="F212" s="4">
        <f t="shared" ref="F212" ca="1" si="261">INDEX(Z$6:Z$33,$W203+3,1)</f>
        <v>-520.173</v>
      </c>
      <c r="G212" s="4">
        <f t="shared" ref="G212" ca="1" si="262">INDEX(AA$6:AA$33,$W203+3,1)</f>
        <v>-197.78899999999999</v>
      </c>
      <c r="H212" s="4">
        <f t="shared" ref="H212" ca="1" si="263">INDEX(AB$6:AB$33,$W203+3,1)</f>
        <v>-1.5309999999999999</v>
      </c>
      <c r="I212" s="4">
        <f t="shared" ref="I212" ca="1" si="264">INDEX(AC$6:AC$33,$W203+3,1)</f>
        <v>-2.294</v>
      </c>
      <c r="J212" s="4">
        <f t="shared" ref="J212" ca="1" si="265">INDEX(AD$6:AD$33,$W203+3,1)</f>
        <v>-3.375</v>
      </c>
      <c r="K212" s="4">
        <f>L212*1.3</f>
        <v>0</v>
      </c>
      <c r="L212" s="39">
        <f>IF(B205="duplicato",L163,L170)</f>
        <v>0</v>
      </c>
      <c r="M212" t="s">
        <v>56</v>
      </c>
    </row>
    <row r="213" spans="2:18" x14ac:dyDescent="0.35">
      <c r="M213" t="s">
        <v>96</v>
      </c>
    </row>
    <row r="214" spans="2:18" x14ac:dyDescent="0.35">
      <c r="B214" s="9" t="s">
        <v>42</v>
      </c>
      <c r="C214" s="1" t="s">
        <v>57</v>
      </c>
      <c r="E214" s="2" t="s">
        <v>44</v>
      </c>
      <c r="F214" s="2" t="s">
        <v>45</v>
      </c>
      <c r="G214" s="2" t="s">
        <v>46</v>
      </c>
      <c r="H214" s="2" t="s">
        <v>47</v>
      </c>
      <c r="I214" s="2" t="s">
        <v>48</v>
      </c>
      <c r="J214" s="2" t="s">
        <v>49</v>
      </c>
      <c r="K214" s="2" t="s">
        <v>50</v>
      </c>
      <c r="L214" s="2" t="s">
        <v>51</v>
      </c>
    </row>
    <row r="215" spans="2:18" x14ac:dyDescent="0.35">
      <c r="D215" s="1" t="s">
        <v>52</v>
      </c>
      <c r="E215" s="4">
        <f t="shared" ref="E215" ca="1" si="266">INDEX(O$6:O$33,$W203+1,1)</f>
        <v>-7.6230000000000002</v>
      </c>
      <c r="F215" s="4">
        <f t="shared" ref="F215" ca="1" si="267">INDEX(P$6:P$33,$W203+1,1)</f>
        <v>-4.5590000000000002</v>
      </c>
      <c r="G215" s="4">
        <f t="shared" ref="G215" ca="1" si="268">INDEX(Q$6:Q$33,$W203+1,1)</f>
        <v>-28.353000000000002</v>
      </c>
      <c r="H215" s="4">
        <f t="shared" ref="H215" ca="1" si="269">INDEX(R$6:R$33,$W203+1,1)</f>
        <v>-324.97500000000002</v>
      </c>
      <c r="I215" s="4">
        <f t="shared" ref="I215" ca="1" si="270">INDEX(S$6:S$33,$W203+1,1)</f>
        <v>-36.698</v>
      </c>
      <c r="J215" s="4">
        <f t="shared" ref="J215" ca="1" si="271">INDEX(T$6:T$33,$W203+1,1)</f>
        <v>-53.99</v>
      </c>
      <c r="Q215" s="57" t="s">
        <v>113</v>
      </c>
      <c r="R215" s="57" t="str">
        <f>IF(F203&lt;=F204,"corto","lungo")</f>
        <v>corto</v>
      </c>
    </row>
    <row r="216" spans="2:18" x14ac:dyDescent="0.35">
      <c r="D216" s="1" t="s">
        <v>53</v>
      </c>
      <c r="E216" s="4">
        <f t="shared" ref="E216:J216" ca="1" si="272">INDEX(E$6:E$33,$W203+1,1)</f>
        <v>-27.542999999999999</v>
      </c>
      <c r="F216" s="4">
        <f t="shared" ca="1" si="272"/>
        <v>-16.477</v>
      </c>
      <c r="G216" s="4">
        <f t="shared" ca="1" si="272"/>
        <v>-75.546000000000006</v>
      </c>
      <c r="H216" s="4">
        <f t="shared" ca="1" si="272"/>
        <v>-0.45800000000000002</v>
      </c>
      <c r="I216" s="4">
        <f t="shared" ca="1" si="272"/>
        <v>-0.878</v>
      </c>
      <c r="J216" s="4">
        <f t="shared" ca="1" si="272"/>
        <v>-1.2909999999999999</v>
      </c>
      <c r="Q216" s="57" t="s">
        <v>114</v>
      </c>
      <c r="R216" s="57" t="str">
        <f>IF(F204&lt;=F203,"corto","lungo")</f>
        <v>lungo</v>
      </c>
    </row>
    <row r="217" spans="2:18" x14ac:dyDescent="0.35">
      <c r="D217" s="1" t="s">
        <v>55</v>
      </c>
      <c r="E217" s="4">
        <f ca="1">E210</f>
        <v>8.17</v>
      </c>
      <c r="F217" s="4">
        <f t="shared" ref="F217:J217" ca="1" si="273">F210</f>
        <v>4.8029999999999999</v>
      </c>
      <c r="G217" s="4">
        <f t="shared" ca="1" si="273"/>
        <v>18.190000000000001</v>
      </c>
      <c r="H217" s="4">
        <f t="shared" ca="1" si="273"/>
        <v>198.19</v>
      </c>
      <c r="I217" s="4">
        <f t="shared" ca="1" si="273"/>
        <v>22.251999999999999</v>
      </c>
      <c r="J217" s="4">
        <f t="shared" ca="1" si="273"/>
        <v>32.738</v>
      </c>
    </row>
    <row r="218" spans="2:18" x14ac:dyDescent="0.35">
      <c r="D218" s="1" t="s">
        <v>54</v>
      </c>
      <c r="E218" s="4">
        <f ca="1">E211</f>
        <v>17.189</v>
      </c>
      <c r="F218" s="4">
        <f t="shared" ref="F218:J218" ca="1" si="274">F211</f>
        <v>10.286</v>
      </c>
      <c r="G218" s="4">
        <f t="shared" ca="1" si="274"/>
        <v>46.777999999999999</v>
      </c>
      <c r="H218" s="4">
        <f t="shared" ca="1" si="274"/>
        <v>0.26700000000000002</v>
      </c>
      <c r="I218" s="4">
        <f t="shared" ca="1" si="274"/>
        <v>0.54500000000000004</v>
      </c>
      <c r="J218" s="4">
        <f t="shared" ca="1" si="274"/>
        <v>0.80100000000000005</v>
      </c>
      <c r="Q218" s="67" t="s">
        <v>111</v>
      </c>
      <c r="R218" s="57" t="str">
        <f>IF(AND($E$37="solo direzione rigida",R215="lungo"),"no","si")</f>
        <v>si</v>
      </c>
    </row>
    <row r="219" spans="2:18" x14ac:dyDescent="0.35">
      <c r="D219" s="1" t="s">
        <v>12</v>
      </c>
      <c r="E219" s="4">
        <f ca="1">E212</f>
        <v>-826.88100000000009</v>
      </c>
      <c r="F219" s="4">
        <f t="shared" ref="F219:J219" ca="1" si="275">F212</f>
        <v>-520.173</v>
      </c>
      <c r="G219" s="4">
        <f t="shared" ca="1" si="275"/>
        <v>-197.78899999999999</v>
      </c>
      <c r="H219" s="4">
        <f t="shared" ca="1" si="275"/>
        <v>-1.5309999999999999</v>
      </c>
      <c r="I219" s="4">
        <f t="shared" ca="1" si="275"/>
        <v>-2.294</v>
      </c>
      <c r="J219" s="4">
        <f t="shared" ca="1" si="275"/>
        <v>-3.375</v>
      </c>
      <c r="K219" s="4">
        <f>L219*1.3</f>
        <v>0</v>
      </c>
      <c r="L219" s="39">
        <f>-F203*F204*(M205-(M203+M204))*$W$1/1000000+L212</f>
        <v>0</v>
      </c>
      <c r="Q219" s="67" t="s">
        <v>112</v>
      </c>
      <c r="R219" s="57" t="str">
        <f>IF(AND($E$37="solo direzione rigida",R216="lungo"),"no","si")</f>
        <v>si</v>
      </c>
    </row>
    <row r="221" spans="2:18" s="10" customFormat="1" x14ac:dyDescent="0.35">
      <c r="B221" s="11" t="s">
        <v>58</v>
      </c>
      <c r="C221" s="12" t="s">
        <v>43</v>
      </c>
      <c r="E221" s="13" t="s">
        <v>44</v>
      </c>
      <c r="F221" s="13" t="s">
        <v>45</v>
      </c>
      <c r="G221" s="13" t="s">
        <v>46</v>
      </c>
      <c r="H221" s="13" t="s">
        <v>47</v>
      </c>
      <c r="I221" s="13" t="s">
        <v>48</v>
      </c>
      <c r="J221" s="13" t="s">
        <v>49</v>
      </c>
      <c r="K221" s="13" t="s">
        <v>59</v>
      </c>
      <c r="L221" s="13" t="s">
        <v>60</v>
      </c>
      <c r="M221" s="13" t="s">
        <v>61</v>
      </c>
      <c r="N221" s="13" t="s">
        <v>62</v>
      </c>
      <c r="O221" s="13" t="s">
        <v>63</v>
      </c>
      <c r="P221" s="13" t="s">
        <v>64</v>
      </c>
      <c r="Q221" s="13" t="s">
        <v>65</v>
      </c>
      <c r="R221" s="13" t="s">
        <v>66</v>
      </c>
    </row>
    <row r="222" spans="2:18" s="10" customFormat="1" x14ac:dyDescent="0.35">
      <c r="D222" s="12" t="s">
        <v>52</v>
      </c>
      <c r="E222" s="14">
        <f t="shared" ref="E222:F222" ca="1" si="276">E208-(E208-E215)/$M205*$M203</f>
        <v>16.068187499999997</v>
      </c>
      <c r="F222" s="14">
        <f t="shared" ca="1" si="276"/>
        <v>9.3709687499999994</v>
      </c>
      <c r="G222" s="14">
        <f ca="1">G208-(G208-G215)/$M205*$M203</f>
        <v>24.529406250000001</v>
      </c>
      <c r="H222" s="14">
        <f t="shared" ref="H222:J222" ca="1" si="277">H208-(H208-H215)/$M205*$M203</f>
        <v>250.0605625</v>
      </c>
      <c r="I222" s="14">
        <f t="shared" ca="1" si="277"/>
        <v>27.833343750000001</v>
      </c>
      <c r="J222" s="14">
        <f t="shared" ca="1" si="277"/>
        <v>40.948750000000004</v>
      </c>
      <c r="K222" s="14">
        <f ca="1">(ABS(G222)+ABS(I222))*SIGN(G222)</f>
        <v>52.362750000000005</v>
      </c>
      <c r="L222" s="14">
        <f ca="1">(ABS(H222)+ABS(J222))*SIGN(H222)</f>
        <v>291.00931250000002</v>
      </c>
      <c r="M222" s="14">
        <f ca="1">(ABS(K222)+0.3*ABS(L222))*SIGN(K222)</f>
        <v>139.66554375000001</v>
      </c>
      <c r="N222" s="14">
        <f t="shared" ref="N222:N226" ca="1" si="278">(ABS(L222)+0.3*ABS(K222))*SIGN(L222)</f>
        <v>306.71813750000001</v>
      </c>
      <c r="O222" s="14">
        <f ca="1">F222+M222</f>
        <v>149.03651250000001</v>
      </c>
      <c r="P222" s="14">
        <f ca="1">F222-M222</f>
        <v>-130.29457500000001</v>
      </c>
      <c r="Q222" s="14">
        <f ca="1">F222+N222</f>
        <v>316.08910624999999</v>
      </c>
      <c r="R222" s="14">
        <f ca="1">F222-N222</f>
        <v>-297.34716875000004</v>
      </c>
    </row>
    <row r="223" spans="2:18" s="10" customFormat="1" x14ac:dyDescent="0.35">
      <c r="D223" s="12" t="s">
        <v>53</v>
      </c>
      <c r="E223" s="14">
        <f t="shared" ref="E223:F223" ca="1" si="279">E209-(E209-E216)/$M205*$M203</f>
        <v>22.3061875</v>
      </c>
      <c r="F223" s="14">
        <f t="shared" ca="1" si="279"/>
        <v>13.352218749999999</v>
      </c>
      <c r="G223" s="14">
        <f ca="1">G209-(G209-G216)/$M205*$M203</f>
        <v>60.11509375</v>
      </c>
      <c r="H223" s="14">
        <f t="shared" ref="H223:J223" ca="1" si="280">H209-(H209-H216)/$M205*$M203</f>
        <v>0.31956250000000003</v>
      </c>
      <c r="I223" s="14">
        <f t="shared" ca="1" si="280"/>
        <v>0.70159375000000002</v>
      </c>
      <c r="J223" s="14">
        <f t="shared" ca="1" si="280"/>
        <v>1.03171875</v>
      </c>
      <c r="K223" s="14">
        <f t="shared" ref="K223:K226" ca="1" si="281">(ABS(G223)+ABS(I223))*SIGN(G223)</f>
        <v>60.8166875</v>
      </c>
      <c r="L223" s="14">
        <f t="shared" ref="L223:L226" ca="1" si="282">(ABS(H223)+ABS(J223))*SIGN(H223)</f>
        <v>1.35128125</v>
      </c>
      <c r="M223" s="14">
        <f t="shared" ref="M223:M226" ca="1" si="283">(ABS(K223)+0.3*ABS(L223))*SIGN(K223)</f>
        <v>61.222071874999997</v>
      </c>
      <c r="N223" s="14">
        <f t="shared" ca="1" si="278"/>
        <v>19.596287499999999</v>
      </c>
      <c r="O223" s="14">
        <f t="shared" ref="O223:O225" ca="1" si="284">F223+M223</f>
        <v>74.574290625000003</v>
      </c>
      <c r="P223" s="14">
        <f t="shared" ref="P223:P225" ca="1" si="285">F223-M223</f>
        <v>-47.869853124999999</v>
      </c>
      <c r="Q223" s="14">
        <f t="shared" ref="Q223:Q225" ca="1" si="286">F223+N223</f>
        <v>32.948506249999994</v>
      </c>
      <c r="R223" s="14">
        <f t="shared" ref="R223:R225" ca="1" si="287">F223-N223</f>
        <v>-6.2440687500000003</v>
      </c>
    </row>
    <row r="224" spans="2:18" s="10" customFormat="1" x14ac:dyDescent="0.35">
      <c r="D224" s="1" t="s">
        <v>55</v>
      </c>
      <c r="E224" s="14">
        <f t="shared" ref="E224:J224" ca="1" si="288">E210</f>
        <v>8.17</v>
      </c>
      <c r="F224" s="14">
        <f t="shared" ca="1" si="288"/>
        <v>4.8029999999999999</v>
      </c>
      <c r="G224" s="14">
        <f t="shared" ca="1" si="288"/>
        <v>18.190000000000001</v>
      </c>
      <c r="H224" s="14">
        <f t="shared" ca="1" si="288"/>
        <v>198.19</v>
      </c>
      <c r="I224" s="14">
        <f t="shared" ca="1" si="288"/>
        <v>22.251999999999999</v>
      </c>
      <c r="J224" s="14">
        <f t="shared" ca="1" si="288"/>
        <v>32.738</v>
      </c>
      <c r="K224" s="14">
        <f t="shared" ca="1" si="281"/>
        <v>40.442</v>
      </c>
      <c r="L224" s="14">
        <f t="shared" ca="1" si="282"/>
        <v>230.928</v>
      </c>
      <c r="M224" s="14">
        <f t="shared" ca="1" si="283"/>
        <v>109.72039999999998</v>
      </c>
      <c r="N224" s="14">
        <f t="shared" ca="1" si="278"/>
        <v>243.06059999999999</v>
      </c>
      <c r="O224" s="14">
        <f t="shared" ca="1" si="284"/>
        <v>114.52339999999998</v>
      </c>
      <c r="P224" s="14">
        <f t="shared" ca="1" si="285"/>
        <v>-104.91739999999999</v>
      </c>
      <c r="Q224" s="14">
        <f t="shared" ca="1" si="286"/>
        <v>247.86359999999999</v>
      </c>
      <c r="R224" s="14">
        <f t="shared" ca="1" si="287"/>
        <v>-238.2576</v>
      </c>
    </row>
    <row r="225" spans="1:26" s="10" customFormat="1" x14ac:dyDescent="0.35">
      <c r="D225" s="1" t="s">
        <v>54</v>
      </c>
      <c r="E225" s="14">
        <f t="shared" ref="E225:J225" ca="1" si="289">E211</f>
        <v>17.189</v>
      </c>
      <c r="F225" s="14">
        <f t="shared" ca="1" si="289"/>
        <v>10.286</v>
      </c>
      <c r="G225" s="14">
        <f t="shared" ca="1" si="289"/>
        <v>46.777999999999999</v>
      </c>
      <c r="H225" s="14">
        <f t="shared" ca="1" si="289"/>
        <v>0.26700000000000002</v>
      </c>
      <c r="I225" s="14">
        <f t="shared" ca="1" si="289"/>
        <v>0.54500000000000004</v>
      </c>
      <c r="J225" s="14">
        <f t="shared" ca="1" si="289"/>
        <v>0.80100000000000005</v>
      </c>
      <c r="K225" s="14">
        <f t="shared" ca="1" si="281"/>
        <v>47.323</v>
      </c>
      <c r="L225" s="14">
        <f t="shared" ca="1" si="282"/>
        <v>1.0680000000000001</v>
      </c>
      <c r="M225" s="14">
        <f t="shared" ca="1" si="283"/>
        <v>47.6434</v>
      </c>
      <c r="N225" s="14">
        <f t="shared" ca="1" si="278"/>
        <v>15.264899999999999</v>
      </c>
      <c r="O225" s="14">
        <f t="shared" ca="1" si="284"/>
        <v>57.929400000000001</v>
      </c>
      <c r="P225" s="14">
        <f t="shared" ca="1" si="285"/>
        <v>-37.357399999999998</v>
      </c>
      <c r="Q225" s="14">
        <f t="shared" ca="1" si="286"/>
        <v>25.550899999999999</v>
      </c>
      <c r="R225" s="14">
        <f t="shared" ca="1" si="287"/>
        <v>-4.9788999999999994</v>
      </c>
    </row>
    <row r="226" spans="1:26" s="10" customFormat="1" x14ac:dyDescent="0.35">
      <c r="D226" s="12" t="s">
        <v>12</v>
      </c>
      <c r="E226" s="14">
        <f ca="1">E212+K212</f>
        <v>-826.88100000000009</v>
      </c>
      <c r="F226" s="14">
        <f ca="1">F212+L212</f>
        <v>-520.173</v>
      </c>
      <c r="G226" s="14">
        <f t="shared" ref="G226:J226" ca="1" si="290">G212</f>
        <v>-197.78899999999999</v>
      </c>
      <c r="H226" s="14">
        <f t="shared" ca="1" si="290"/>
        <v>-1.5309999999999999</v>
      </c>
      <c r="I226" s="14">
        <f t="shared" ca="1" si="290"/>
        <v>-2.294</v>
      </c>
      <c r="J226" s="14">
        <f t="shared" ca="1" si="290"/>
        <v>-3.375</v>
      </c>
      <c r="K226" s="14">
        <f t="shared" ca="1" si="281"/>
        <v>-200.083</v>
      </c>
      <c r="L226" s="14">
        <f t="shared" ca="1" si="282"/>
        <v>-4.9059999999999997</v>
      </c>
      <c r="M226" s="14">
        <f t="shared" ca="1" si="283"/>
        <v>-201.5548</v>
      </c>
      <c r="N226" s="14">
        <f t="shared" ca="1" si="278"/>
        <v>-64.930899999999994</v>
      </c>
      <c r="O226" s="14">
        <f ca="1">F226+M226</f>
        <v>-721.7278</v>
      </c>
      <c r="P226" s="14">
        <f ca="1">F226-M226</f>
        <v>-318.6182</v>
      </c>
      <c r="Q226" s="14">
        <f ca="1">F226+N226</f>
        <v>-585.10389999999995</v>
      </c>
      <c r="R226" s="14">
        <f ca="1">F226-N226</f>
        <v>-455.24209999999999</v>
      </c>
    </row>
    <row r="227" spans="1:26" s="10" customFormat="1" x14ac:dyDescent="0.35"/>
    <row r="228" spans="1:26" s="10" customFormat="1" x14ac:dyDescent="0.35">
      <c r="B228" s="11" t="s">
        <v>58</v>
      </c>
      <c r="C228" s="12" t="s">
        <v>57</v>
      </c>
      <c r="E228" s="13" t="s">
        <v>44</v>
      </c>
      <c r="F228" s="13" t="s">
        <v>45</v>
      </c>
      <c r="G228" s="13" t="s">
        <v>46</v>
      </c>
      <c r="H228" s="13" t="s">
        <v>47</v>
      </c>
      <c r="I228" s="13" t="s">
        <v>48</v>
      </c>
      <c r="J228" s="13" t="s">
        <v>49</v>
      </c>
      <c r="K228" s="13" t="s">
        <v>59</v>
      </c>
      <c r="L228" s="13" t="s">
        <v>60</v>
      </c>
      <c r="M228" s="13" t="s">
        <v>61</v>
      </c>
      <c r="N228" s="13" t="s">
        <v>62</v>
      </c>
      <c r="O228" s="13" t="s">
        <v>63</v>
      </c>
      <c r="P228" s="13" t="s">
        <v>64</v>
      </c>
      <c r="Q228" s="13" t="s">
        <v>65</v>
      </c>
      <c r="R228" s="13" t="s">
        <v>66</v>
      </c>
    </row>
    <row r="229" spans="1:26" s="10" customFormat="1" x14ac:dyDescent="0.35">
      <c r="D229" s="12" t="s">
        <v>52</v>
      </c>
      <c r="E229" s="14">
        <f t="shared" ref="E229:F229" ca="1" si="291">E215+(E208-E215)/$M205*$M204</f>
        <v>-5.1721874999999997</v>
      </c>
      <c r="F229" s="14">
        <f t="shared" ca="1" si="291"/>
        <v>-3.1179687500000002</v>
      </c>
      <c r="G229" s="14">
        <f ca="1">G215+(G208-G215)/$M205*$M204</f>
        <v>-22.882406250000003</v>
      </c>
      <c r="H229" s="14">
        <f t="shared" ref="H229:J229" ca="1" si="292">H215+(H208-H215)/$M205*$M204</f>
        <v>-265.4885625</v>
      </c>
      <c r="I229" s="14">
        <f t="shared" ca="1" si="292"/>
        <v>-30.022343750000001</v>
      </c>
      <c r="J229" s="14">
        <f t="shared" ca="1" si="292"/>
        <v>-44.168750000000003</v>
      </c>
      <c r="K229" s="14">
        <f ca="1">(ABS(G229)+ABS(I229))*SIGN(G229)</f>
        <v>-52.904750000000007</v>
      </c>
      <c r="L229" s="14">
        <f ca="1">(ABS(H229)+ABS(J229))*SIGN(H229)</f>
        <v>-309.65731249999999</v>
      </c>
      <c r="M229" s="14">
        <f t="shared" ref="M229:M233" ca="1" si="293">(ABS(K229)+0.3*ABS(L229))*SIGN(K229)</f>
        <v>-145.80194375000002</v>
      </c>
      <c r="N229" s="14">
        <f t="shared" ref="N229:N233" ca="1" si="294">(ABS(L229)+0.3*ABS(K229))*SIGN(L229)</f>
        <v>-325.52873749999998</v>
      </c>
      <c r="O229" s="14">
        <f ca="1">F229+M229</f>
        <v>-148.91991250000001</v>
      </c>
      <c r="P229" s="14">
        <f ca="1">F229-M229</f>
        <v>142.68397500000003</v>
      </c>
      <c r="Q229" s="14">
        <f ca="1">F229+N229</f>
        <v>-328.64670624999997</v>
      </c>
      <c r="R229" s="14">
        <f ca="1">F229-N229</f>
        <v>322.41076874999999</v>
      </c>
    </row>
    <row r="230" spans="1:26" s="10" customFormat="1" x14ac:dyDescent="0.35">
      <c r="D230" s="12" t="s">
        <v>53</v>
      </c>
      <c r="E230" s="14">
        <f t="shared" ref="E230:F230" ca="1" si="295">E216+(E209-E216)/$M205*$M204</f>
        <v>-22.386187499999998</v>
      </c>
      <c r="F230" s="14">
        <f t="shared" ca="1" si="295"/>
        <v>-13.39121875</v>
      </c>
      <c r="G230" s="14">
        <f ca="1">G216+(G209-G216)/$M205*$M204</f>
        <v>-61.512093750000005</v>
      </c>
      <c r="H230" s="14">
        <f t="shared" ref="H230:J230" ca="1" si="296">H216+(H209-H216)/$M205*$M204</f>
        <v>-0.37756250000000002</v>
      </c>
      <c r="I230" s="14">
        <f t="shared" ca="1" si="296"/>
        <v>-0.71459375000000003</v>
      </c>
      <c r="J230" s="14">
        <f t="shared" ca="1" si="296"/>
        <v>-1.0507187499999999</v>
      </c>
      <c r="K230" s="14">
        <f t="shared" ref="K230:K233" ca="1" si="297">(ABS(G230)+ABS(I230))*SIGN(G230)</f>
        <v>-62.226687500000004</v>
      </c>
      <c r="L230" s="14">
        <f t="shared" ref="L230:L233" ca="1" si="298">(ABS(H230)+ABS(J230))*SIGN(H230)</f>
        <v>-1.4282812499999999</v>
      </c>
      <c r="M230" s="14">
        <f t="shared" ca="1" si="293"/>
        <v>-62.655171875000001</v>
      </c>
      <c r="N230" s="14">
        <f t="shared" ca="1" si="294"/>
        <v>-20.096287500000003</v>
      </c>
      <c r="O230" s="14">
        <f t="shared" ref="O230:O232" ca="1" si="299">F230+M230</f>
        <v>-76.046390625000001</v>
      </c>
      <c r="P230" s="14">
        <f t="shared" ref="P230:P232" ca="1" si="300">F230-M230</f>
        <v>49.263953125</v>
      </c>
      <c r="Q230" s="14">
        <f t="shared" ref="Q230:Q232" ca="1" si="301">F230+N230</f>
        <v>-33.487506250000003</v>
      </c>
      <c r="R230" s="14">
        <f t="shared" ref="R230:R232" ca="1" si="302">F230-N230</f>
        <v>6.7050687500000024</v>
      </c>
    </row>
    <row r="231" spans="1:26" s="10" customFormat="1" x14ac:dyDescent="0.35">
      <c r="D231" s="1" t="s">
        <v>55</v>
      </c>
      <c r="E231" s="14">
        <f ca="1">E224</f>
        <v>8.17</v>
      </c>
      <c r="F231" s="14">
        <f t="shared" ref="F231:J231" ca="1" si="303">F224</f>
        <v>4.8029999999999999</v>
      </c>
      <c r="G231" s="14">
        <f t="shared" ca="1" si="303"/>
        <v>18.190000000000001</v>
      </c>
      <c r="H231" s="14">
        <f t="shared" ca="1" si="303"/>
        <v>198.19</v>
      </c>
      <c r="I231" s="14">
        <f t="shared" ca="1" si="303"/>
        <v>22.251999999999999</v>
      </c>
      <c r="J231" s="14">
        <f t="shared" ca="1" si="303"/>
        <v>32.738</v>
      </c>
      <c r="K231" s="14">
        <f t="shared" ca="1" si="297"/>
        <v>40.442</v>
      </c>
      <c r="L231" s="14">
        <f t="shared" ca="1" si="298"/>
        <v>230.928</v>
      </c>
      <c r="M231" s="14">
        <f t="shared" ca="1" si="293"/>
        <v>109.72039999999998</v>
      </c>
      <c r="N231" s="14">
        <f t="shared" ca="1" si="294"/>
        <v>243.06059999999999</v>
      </c>
      <c r="O231" s="14">
        <f t="shared" ca="1" si="299"/>
        <v>114.52339999999998</v>
      </c>
      <c r="P231" s="14">
        <f t="shared" ca="1" si="300"/>
        <v>-104.91739999999999</v>
      </c>
      <c r="Q231" s="14">
        <f t="shared" ca="1" si="301"/>
        <v>247.86359999999999</v>
      </c>
      <c r="R231" s="14">
        <f t="shared" ca="1" si="302"/>
        <v>-238.2576</v>
      </c>
    </row>
    <row r="232" spans="1:26" s="10" customFormat="1" x14ac:dyDescent="0.35">
      <c r="D232" s="1" t="s">
        <v>54</v>
      </c>
      <c r="E232" s="14">
        <f ca="1">E225</f>
        <v>17.189</v>
      </c>
      <c r="F232" s="14">
        <f t="shared" ref="F232:J232" ca="1" si="304">F225</f>
        <v>10.286</v>
      </c>
      <c r="G232" s="14">
        <f t="shared" ca="1" si="304"/>
        <v>46.777999999999999</v>
      </c>
      <c r="H232" s="14">
        <f t="shared" ca="1" si="304"/>
        <v>0.26700000000000002</v>
      </c>
      <c r="I232" s="14">
        <f t="shared" ca="1" si="304"/>
        <v>0.54500000000000004</v>
      </c>
      <c r="J232" s="14">
        <f t="shared" ca="1" si="304"/>
        <v>0.80100000000000005</v>
      </c>
      <c r="K232" s="14">
        <f t="shared" ca="1" si="297"/>
        <v>47.323</v>
      </c>
      <c r="L232" s="14">
        <f t="shared" ca="1" si="298"/>
        <v>1.0680000000000001</v>
      </c>
      <c r="M232" s="14">
        <f t="shared" ca="1" si="293"/>
        <v>47.6434</v>
      </c>
      <c r="N232" s="14">
        <f t="shared" ca="1" si="294"/>
        <v>15.264899999999999</v>
      </c>
      <c r="O232" s="14">
        <f t="shared" ca="1" si="299"/>
        <v>57.929400000000001</v>
      </c>
      <c r="P232" s="14">
        <f t="shared" ca="1" si="300"/>
        <v>-37.357399999999998</v>
      </c>
      <c r="Q232" s="14">
        <f t="shared" ca="1" si="301"/>
        <v>25.550899999999999</v>
      </c>
      <c r="R232" s="14">
        <f t="shared" ca="1" si="302"/>
        <v>-4.9788999999999994</v>
      </c>
    </row>
    <row r="233" spans="1:26" s="10" customFormat="1" x14ac:dyDescent="0.35">
      <c r="D233" s="12" t="s">
        <v>12</v>
      </c>
      <c r="E233" s="14">
        <f ca="1">E219+K219</f>
        <v>-826.88100000000009</v>
      </c>
      <c r="F233" s="14">
        <f ca="1">F219+L219</f>
        <v>-520.173</v>
      </c>
      <c r="G233" s="14">
        <f t="shared" ref="G233:J233" ca="1" si="305">G219</f>
        <v>-197.78899999999999</v>
      </c>
      <c r="H233" s="14">
        <f t="shared" ca="1" si="305"/>
        <v>-1.5309999999999999</v>
      </c>
      <c r="I233" s="14">
        <f t="shared" ca="1" si="305"/>
        <v>-2.294</v>
      </c>
      <c r="J233" s="14">
        <f t="shared" ca="1" si="305"/>
        <v>-3.375</v>
      </c>
      <c r="K233" s="14">
        <f t="shared" ca="1" si="297"/>
        <v>-200.083</v>
      </c>
      <c r="L233" s="14">
        <f t="shared" ca="1" si="298"/>
        <v>-4.9059999999999997</v>
      </c>
      <c r="M233" s="14">
        <f t="shared" ca="1" si="293"/>
        <v>-201.5548</v>
      </c>
      <c r="N233" s="14">
        <f t="shared" ca="1" si="294"/>
        <v>-64.930899999999994</v>
      </c>
      <c r="O233" s="14">
        <f ca="1">F233+M233</f>
        <v>-721.7278</v>
      </c>
      <c r="P233" s="14">
        <f ca="1">F233-M233</f>
        <v>-318.6182</v>
      </c>
      <c r="Q233" s="14">
        <f ca="1">F233+N233</f>
        <v>-585.10389999999995</v>
      </c>
      <c r="R233" s="14">
        <f ca="1">F233-N233</f>
        <v>-455.24209999999999</v>
      </c>
    </row>
    <row r="234" spans="1:26" s="10" customFormat="1" x14ac:dyDescent="0.35"/>
    <row r="235" spans="1:26" s="10" customFormat="1" x14ac:dyDescent="0.35">
      <c r="A235" s="12" t="s">
        <v>21</v>
      </c>
      <c r="B235" s="11" t="s">
        <v>58</v>
      </c>
      <c r="C235" s="12" t="s">
        <v>43</v>
      </c>
      <c r="E235" s="15" t="s">
        <v>44</v>
      </c>
      <c r="F235" s="13" t="s">
        <v>63</v>
      </c>
      <c r="G235" s="13" t="s">
        <v>64</v>
      </c>
      <c r="H235" s="13" t="s">
        <v>65</v>
      </c>
      <c r="I235" s="13" t="s">
        <v>66</v>
      </c>
      <c r="J235" s="13" t="s">
        <v>67</v>
      </c>
      <c r="K235" s="15" t="s">
        <v>63</v>
      </c>
      <c r="L235" s="15" t="s">
        <v>64</v>
      </c>
      <c r="M235" s="15" t="s">
        <v>65</v>
      </c>
      <c r="N235" s="15" t="s">
        <v>66</v>
      </c>
      <c r="O235" s="7" t="s">
        <v>116</v>
      </c>
      <c r="P235" s="13" t="s">
        <v>44</v>
      </c>
      <c r="Q235" s="13" t="s">
        <v>63</v>
      </c>
      <c r="R235" s="13" t="s">
        <v>64</v>
      </c>
      <c r="S235" s="13" t="s">
        <v>65</v>
      </c>
      <c r="T235" s="13" t="s">
        <v>66</v>
      </c>
      <c r="U235" s="13" t="s">
        <v>13</v>
      </c>
      <c r="V235" s="16" t="s">
        <v>68</v>
      </c>
      <c r="Y235" s="57" t="s">
        <v>69</v>
      </c>
      <c r="Z235" s="57" t="s">
        <v>70</v>
      </c>
    </row>
    <row r="236" spans="1:26" x14ac:dyDescent="0.35">
      <c r="A236" s="1">
        <f ca="1">B203</f>
        <v>20</v>
      </c>
      <c r="D236" s="1" t="s">
        <v>52</v>
      </c>
      <c r="E236" s="17">
        <f ca="1">E222</f>
        <v>16.068187499999997</v>
      </c>
      <c r="F236" s="4">
        <f t="shared" ref="F236:F237" ca="1" si="306">O222</f>
        <v>149.03651250000001</v>
      </c>
      <c r="G236" s="4">
        <f t="shared" ref="G236:G237" ca="1" si="307">P222</f>
        <v>-130.29457500000001</v>
      </c>
      <c r="H236" s="18">
        <f t="shared" ref="H236:H237" ca="1" si="308">Q222</f>
        <v>316.08910624999999</v>
      </c>
      <c r="I236" s="18">
        <f t="shared" ref="I236:I237" ca="1" si="309">R222</f>
        <v>-297.34716875000004</v>
      </c>
      <c r="J236" s="4">
        <f>IF(R218="si",INDEX($N$40:$N$53,MATCH(A238,$L$40:$L$53,-1),1),"---")</f>
        <v>0</v>
      </c>
      <c r="K236" s="17">
        <f ca="1">MAX(ABS(F236),IF(J236="---",0,0.3*J236))</f>
        <v>149.03651250000001</v>
      </c>
      <c r="L236" s="17">
        <f ca="1">MAX(ABS(G236),IF(J236="---",0,0.3*J236))</f>
        <v>130.29457500000001</v>
      </c>
      <c r="M236" s="17">
        <f ca="1">MAX(ABS(H236),J236)</f>
        <v>316.08910624999999</v>
      </c>
      <c r="N236" s="17">
        <f ca="1">MAX(ABS(I236),J236)</f>
        <v>297.34716875000004</v>
      </c>
      <c r="O236" s="7" t="str">
        <f>CONCATENATE("lx (",R215,")")</f>
        <v>lx (corto)</v>
      </c>
      <c r="P236" s="19">
        <f ca="1">MAX(E236-$Z204*(1-((0.48*$Z203+E238)/(0.48*$Z203))^2),0)/(($F204-2*$F205)*$O$2)*1000</f>
        <v>0</v>
      </c>
      <c r="Q236" s="19">
        <f ca="1">MAX(K236-$Z204*(1-((0.48*$Z203+K238)/(0.48*$Z203))^2),0)/(($F204-2*$F205)*$O$2)*1000</f>
        <v>0</v>
      </c>
      <c r="R236" s="19">
        <f t="shared" ref="R236" ca="1" si="310">MAX(L236-$Z204*(1-((0.48*$Z203+L238)/(0.48*$Z203))^2),0)/(($F204-2*$F205)*$O$2)*1000</f>
        <v>1.2868080447366574</v>
      </c>
      <c r="S236" s="19">
        <f t="shared" ref="S236" ca="1" si="311">MAX(M236-$Z204*(1-((0.48*$Z203+M238)/(0.48*$Z203))^2),0)/(($F204-2*$F205)*$O$2)*1000</f>
        <v>6.317043905731655</v>
      </c>
      <c r="T236" s="19">
        <f ca="1">MAX(N236-$Z204*(1-((0.48*$Z203+N238)/(0.48*$Z203))^2),0)/(($F204-2*$F205)*$O$2)*1000</f>
        <v>6.7355438425235068</v>
      </c>
      <c r="U236" s="17">
        <f ca="1">MAX(P236:T236)</f>
        <v>6.7355438425235068</v>
      </c>
      <c r="V236" s="39">
        <v>12.56</v>
      </c>
      <c r="Y236" s="68">
        <f>2*V236*$O$2/10</f>
        <v>982.95652173913061</v>
      </c>
      <c r="Z236" s="69">
        <f>Y236*(F204-2*F205)/200</f>
        <v>304.71652173913049</v>
      </c>
    </row>
    <row r="237" spans="1:26" x14ac:dyDescent="0.35">
      <c r="A237" s="12" t="s">
        <v>30</v>
      </c>
      <c r="D237" s="1" t="s">
        <v>53</v>
      </c>
      <c r="E237" s="17">
        <f ca="1">E223</f>
        <v>22.3061875</v>
      </c>
      <c r="F237" s="18">
        <f t="shared" ca="1" si="306"/>
        <v>74.574290625000003</v>
      </c>
      <c r="G237" s="18">
        <f t="shared" ca="1" si="307"/>
        <v>-47.869853124999999</v>
      </c>
      <c r="H237" s="4">
        <f t="shared" ca="1" si="308"/>
        <v>32.948506249999994</v>
      </c>
      <c r="I237" s="4">
        <f t="shared" ca="1" si="309"/>
        <v>-6.2440687500000003</v>
      </c>
      <c r="J237" s="4">
        <f>IF(R219="si",INDEX($O$40:$O$53,MATCH(A238,$L$40:$L$53,-1),1),"---")</f>
        <v>0</v>
      </c>
      <c r="K237" s="17">
        <f ca="1">MAX(ABS(F237),J237)</f>
        <v>74.574290625000003</v>
      </c>
      <c r="L237" s="17">
        <f ca="1">MAX(ABS(G237),J237)</f>
        <v>47.869853124999999</v>
      </c>
      <c r="M237" s="17">
        <f ca="1">MAX(ABS(H237),IF(J237="---",0,0.3*J237))</f>
        <v>32.948506249999994</v>
      </c>
      <c r="N237" s="17">
        <f ca="1">MAX(ABS(I237),IF(J237="---",0,0.3*J237))</f>
        <v>6.2440687500000003</v>
      </c>
      <c r="O237" s="7" t="str">
        <f>CONCATENATE("ly (",R216,")")</f>
        <v>ly (lungo)</v>
      </c>
      <c r="P237" s="19">
        <f ca="1">MAX(E237-$Z205*(1-((0.48*$Z203+E238)/(0.48*$Z203))^2),0)/(($F203-2*$F205)*$O$2)*1000</f>
        <v>0</v>
      </c>
      <c r="Q237" s="19">
        <f ca="1">MAX(K237-$Z205*(1-((0.48*$Z203+K238)/(0.48*$Z203))^2),0)/(($F203-2*$F205)*$O$2)*1000</f>
        <v>0</v>
      </c>
      <c r="R237" s="19">
        <f t="shared" ref="R237" ca="1" si="312">MAX(L237-$Z205*(1-((0.48*$Z203+L238)/(0.48*$Z203))^2),0)/(($F203-2*$F205)*$O$2)*1000</f>
        <v>0.62830977273749211</v>
      </c>
      <c r="S237" s="19">
        <f t="shared" ref="S237" ca="1" si="313">MAX(M237-$Z205*(1-((0.48*$Z203+M238)/(0.48*$Z203))^2),0)/(($F203-2*$F205)*$O$2)*1000</f>
        <v>0</v>
      </c>
      <c r="T237" s="19">
        <f t="shared" ref="T237" ca="1" si="314">MAX(N237-$Z205*(1-((0.48*$Z203+N238)/(0.48*$Z203))^2),0)/(($F203-2*$F205)*$O$2)*1000</f>
        <v>0</v>
      </c>
      <c r="U237" s="17">
        <f ca="1">MAX(P237:T237)</f>
        <v>0.62830977273749211</v>
      </c>
      <c r="V237" s="39">
        <v>9.36</v>
      </c>
      <c r="Y237" s="68">
        <f>2*V237*$O$2/10</f>
        <v>732.52173913043475</v>
      </c>
      <c r="Z237" s="69">
        <f>Y237*(F203-2*F205)/200</f>
        <v>80.577391304347827</v>
      </c>
    </row>
    <row r="238" spans="1:26" x14ac:dyDescent="0.35">
      <c r="A238" s="1">
        <f>B204</f>
        <v>2</v>
      </c>
      <c r="D238" s="1" t="s">
        <v>12</v>
      </c>
      <c r="E238" s="20">
        <f ca="1">E226</f>
        <v>-826.88100000000009</v>
      </c>
      <c r="F238" s="8">
        <f ca="1">O226</f>
        <v>-721.7278</v>
      </c>
      <c r="G238" s="8">
        <f ca="1">P226</f>
        <v>-318.6182</v>
      </c>
      <c r="H238" s="8">
        <f ca="1">Q226</f>
        <v>-585.10389999999995</v>
      </c>
      <c r="I238" s="8">
        <f ca="1">R226</f>
        <v>-455.24209999999999</v>
      </c>
      <c r="K238" s="17">
        <f ca="1">F238</f>
        <v>-721.7278</v>
      </c>
      <c r="L238" s="17">
        <f t="shared" ref="L238" ca="1" si="315">G238</f>
        <v>-318.6182</v>
      </c>
      <c r="M238" s="17">
        <f t="shared" ref="M238" ca="1" si="316">H238</f>
        <v>-585.10389999999995</v>
      </c>
      <c r="N238" s="17">
        <f t="shared" ref="N238" ca="1" si="317">I238</f>
        <v>-455.24209999999999</v>
      </c>
      <c r="Y238" s="61"/>
      <c r="Z238" s="61"/>
    </row>
    <row r="239" spans="1:26" x14ac:dyDescent="0.35">
      <c r="D239" s="7" t="s">
        <v>71</v>
      </c>
      <c r="E239" s="4">
        <f ca="1">($Z204+$Z236)*(1-ABS((0.48*$Z203+E238)/(0.48*$Z203+$Y236))^(1+1/(1+$Y236/$Z203)))</f>
        <v>505.93697144825381</v>
      </c>
      <c r="K239" s="4">
        <f ca="1">($Z204+$Z236)*(1-ABS((0.48*$Z203+K238)/(0.48*$Z203+$Y236))^(1+1/(1+$Y236/$Z203)))</f>
        <v>490.05369879739465</v>
      </c>
      <c r="L239" s="4">
        <f ca="1">($Z204+$Z236)*(1-ABS((0.48*$Z203+L238)/(0.48*$Z203+$Y236))^(1+1/(1+$Y236/$Z203)))</f>
        <v>412.22084389983917</v>
      </c>
      <c r="M239" s="4">
        <f ca="1">($Z204+$Z236)*(1-ABS((0.48*$Z203+M238)/(0.48*$Z203+$Y236))^(1+1/(1+$Y236/$Z203)))</f>
        <v>466.61044629963436</v>
      </c>
      <c r="N239" s="4">
        <f ca="1">($Z204+$Z236)*(1-ABS((0.48*$Z203+N238)/(0.48*$Z203+$Y236))^(1+1/(1+$Y236/$Z203)))</f>
        <v>441.50180041066409</v>
      </c>
      <c r="Y239" s="61"/>
      <c r="Z239" s="61"/>
    </row>
    <row r="240" spans="1:26" x14ac:dyDescent="0.35">
      <c r="D240" s="7" t="s">
        <v>72</v>
      </c>
      <c r="E240" s="4">
        <f ca="1">($Z205+$Z237)*(1-ABS((0.48*$Z203+E238)/(0.48*$Z203+$Y237))^(1+1/(1+$Y237/$Z203)))</f>
        <v>168.97103864330623</v>
      </c>
      <c r="K240" s="4">
        <f ca="1">($Z205+$Z237)*(1-ABS((0.48*$Z203+K238)/(0.48*$Z203+$Y237))^(1+1/(1+$Y237/$Z203)))</f>
        <v>162.66358833696614</v>
      </c>
      <c r="L240" s="4">
        <f ca="1">($Z205+$Z237)*(1-ABS((0.48*$Z203+L238)/(0.48*$Z203+$Y237))^(1+1/(1+$Y237/$Z203)))</f>
        <v>131.22908404158784</v>
      </c>
      <c r="M240" s="4">
        <f ca="1">($Z205+$Z237)*(1-ABS((0.48*$Z203+M238)/(0.48*$Z203+$Y237))^(1+1/(1+$Y237/$Z203)))</f>
        <v>153.2733643654785</v>
      </c>
      <c r="N240" s="4">
        <f ca="1">($Z205+$Z237)*(1-ABS((0.48*$Z203+N238)/(0.48*$Z203+$Y237))^(1+1/(1+$Y237/$Z203)))</f>
        <v>143.13481303098018</v>
      </c>
      <c r="Y240" s="61"/>
      <c r="Z240" s="61"/>
    </row>
    <row r="241" spans="1:27" x14ac:dyDescent="0.35">
      <c r="A241" t="str">
        <f ca="1">IF(MAX(E241:N241)&gt;1,"non verificato","verificato")</f>
        <v>verificato</v>
      </c>
      <c r="D241" s="7" t="s">
        <v>73</v>
      </c>
      <c r="E241" s="3">
        <f ca="1">ABS(E236/E239)^1.5+ABS(E237/E240)^1.5</f>
        <v>5.3624326125443149E-2</v>
      </c>
      <c r="K241" s="3">
        <f t="shared" ref="K241:N241" ca="1" si="318">ABS(K236/K239)^1.5+ABS(K237/K240)^1.5</f>
        <v>0.47813453274745249</v>
      </c>
      <c r="L241" s="3">
        <f t="shared" ca="1" si="318"/>
        <v>0.39801991915917939</v>
      </c>
      <c r="M241" s="3">
        <f t="shared" ca="1" si="318"/>
        <v>0.65721594098995195</v>
      </c>
      <c r="N241" s="3">
        <f t="shared" ca="1" si="318"/>
        <v>0.56182094939087257</v>
      </c>
      <c r="Y241" s="61"/>
      <c r="Z241" s="61"/>
    </row>
    <row r="242" spans="1:27" x14ac:dyDescent="0.35">
      <c r="Y242" s="61"/>
      <c r="Z242" s="61"/>
    </row>
    <row r="243" spans="1:27" x14ac:dyDescent="0.35">
      <c r="B243" s="9" t="s">
        <v>58</v>
      </c>
      <c r="C243" s="1" t="s">
        <v>57</v>
      </c>
      <c r="D243" s="10"/>
      <c r="E243" s="15" t="s">
        <v>44</v>
      </c>
      <c r="F243" s="13" t="s">
        <v>63</v>
      </c>
      <c r="G243" s="13" t="s">
        <v>64</v>
      </c>
      <c r="H243" s="13" t="s">
        <v>65</v>
      </c>
      <c r="I243" s="13" t="s">
        <v>66</v>
      </c>
      <c r="J243" s="13" t="s">
        <v>67</v>
      </c>
      <c r="K243" s="15" t="s">
        <v>63</v>
      </c>
      <c r="L243" s="15" t="s">
        <v>64</v>
      </c>
      <c r="M243" s="15" t="s">
        <v>65</v>
      </c>
      <c r="N243" s="15" t="s">
        <v>66</v>
      </c>
      <c r="O243" s="7" t="str">
        <f>O235</f>
        <v>As,nec</v>
      </c>
      <c r="P243" s="13" t="s">
        <v>44</v>
      </c>
      <c r="Q243" s="13" t="s">
        <v>63</v>
      </c>
      <c r="R243" s="13" t="s">
        <v>64</v>
      </c>
      <c r="S243" s="13" t="s">
        <v>65</v>
      </c>
      <c r="T243" s="13" t="s">
        <v>66</v>
      </c>
      <c r="U243" s="13" t="s">
        <v>13</v>
      </c>
      <c r="V243" s="16" t="s">
        <v>68</v>
      </c>
      <c r="Y243" s="57" t="s">
        <v>69</v>
      </c>
      <c r="Z243" s="57" t="s">
        <v>70</v>
      </c>
    </row>
    <row r="244" spans="1:27" x14ac:dyDescent="0.35">
      <c r="D244" s="1" t="s">
        <v>52</v>
      </c>
      <c r="E244" s="17">
        <f ca="1">E229</f>
        <v>-5.1721874999999997</v>
      </c>
      <c r="F244" s="4">
        <f t="shared" ref="F244:F245" ca="1" si="319">O229</f>
        <v>-148.91991250000001</v>
      </c>
      <c r="G244" s="4">
        <f t="shared" ref="G244:G245" ca="1" si="320">P229</f>
        <v>142.68397500000003</v>
      </c>
      <c r="H244" s="18">
        <f t="shared" ref="H244:H245" ca="1" si="321">Q229</f>
        <v>-328.64670624999997</v>
      </c>
      <c r="I244" s="18">
        <f t="shared" ref="I244:I245" ca="1" si="322">R229</f>
        <v>322.41076874999999</v>
      </c>
      <c r="J244" s="4">
        <f>IF(R218="si",INDEX($N$40:$N$53,MATCH(A238,$L$40:$L$53,-1)+1,1),"---")</f>
        <v>0</v>
      </c>
      <c r="K244" s="17">
        <f ca="1">MAX(ABS(F244),IF(J244="---",0,0.3*J244))</f>
        <v>148.91991250000001</v>
      </c>
      <c r="L244" s="17">
        <f ca="1">MAX(ABS(G244),IF(J244="---",0,0.3*J244))</f>
        <v>142.68397500000003</v>
      </c>
      <c r="M244" s="17">
        <f ca="1">MAX(ABS(H244),J244)</f>
        <v>328.64670624999997</v>
      </c>
      <c r="N244" s="17">
        <f ca="1">MAX(ABS(I244),J244)</f>
        <v>322.41076874999999</v>
      </c>
      <c r="O244" s="7" t="str">
        <f>O236</f>
        <v>lx (corto)</v>
      </c>
      <c r="P244" s="19">
        <f t="shared" ref="P244" ca="1" si="323">MAX(E244-$Z204*(1-((0.48*$Z203+E246)/(0.48*$Z203))^2),0)/(($F204-2*$F205)*$O$2)*1000</f>
        <v>0</v>
      </c>
      <c r="Q244" s="19">
        <f ca="1">MAX(K244-$Z204*(1-((0.48*$Z203+K246)/(0.48*$Z203))^2),0)/(($F204-2*$F205)*$O$2)*1000</f>
        <v>0</v>
      </c>
      <c r="R244" s="19">
        <f ca="1">MAX(L244-$Z204*(1-((0.48*$Z203+L246)/(0.48*$Z203))^2),0)/(($F204-2*$F205)*$O$2)*1000</f>
        <v>1.7974822382850455</v>
      </c>
      <c r="S244" s="19">
        <f ca="1">MAX(M244-$Z204*(1-((0.48*$Z203+M246)/(0.48*$Z203))^2),0)/(($F204-2*$F205)*$O$2)*1000</f>
        <v>6.8346510741904352</v>
      </c>
      <c r="T244" s="19">
        <f ca="1">MAX(N244-$Z204*(1-((0.48*$Z203+N246)/(0.48*$Z203))^2),0)/(($F204-2*$F205)*$O$2)*1000</f>
        <v>7.7686312977206367</v>
      </c>
      <c r="U244" s="17">
        <f ca="1">MAX(P244:T244)</f>
        <v>7.7686312977206367</v>
      </c>
      <c r="V244" s="39">
        <v>12.56</v>
      </c>
      <c r="Y244" s="68">
        <f>2*V244*$O$2/10</f>
        <v>982.95652173913061</v>
      </c>
      <c r="Z244" s="69">
        <f>Y244*(F204-2*F205)/200</f>
        <v>304.71652173913049</v>
      </c>
    </row>
    <row r="245" spans="1:27" x14ac:dyDescent="0.35">
      <c r="D245" s="1" t="s">
        <v>53</v>
      </c>
      <c r="E245" s="17">
        <f ca="1">E230</f>
        <v>-22.386187499999998</v>
      </c>
      <c r="F245" s="18">
        <f t="shared" ca="1" si="319"/>
        <v>-76.046390625000001</v>
      </c>
      <c r="G245" s="18">
        <f t="shared" ca="1" si="320"/>
        <v>49.263953125</v>
      </c>
      <c r="H245" s="4">
        <f t="shared" ca="1" si="321"/>
        <v>-33.487506250000003</v>
      </c>
      <c r="I245" s="4">
        <f t="shared" ca="1" si="322"/>
        <v>6.7050687500000024</v>
      </c>
      <c r="J245" s="4">
        <f>IF(R219="si",INDEX($O$40:$O$53,MATCH(A238,$L$40:$L$53,-1)+1,1),"---")</f>
        <v>0</v>
      </c>
      <c r="K245" s="17">
        <f ca="1">MAX(ABS(F245),J245)</f>
        <v>76.046390625000001</v>
      </c>
      <c r="L245" s="17">
        <f ca="1">MAX(ABS(G245),J245)</f>
        <v>49.263953125</v>
      </c>
      <c r="M245" s="17">
        <f ca="1">MAX(ABS(H245),IF(J245="---",0,0.3*J245))</f>
        <v>33.487506250000003</v>
      </c>
      <c r="N245" s="17">
        <f ca="1">MAX(ABS(I245),IF(J245="---",0,0.3*J245))</f>
        <v>6.7050687500000024</v>
      </c>
      <c r="O245" s="7" t="str">
        <f>O237</f>
        <v>ly (lungo)</v>
      </c>
      <c r="P245" s="19">
        <f t="shared" ref="P245" ca="1" si="324">MAX(E245-$Z205*(1-((0.48*$Z203+E246)/(0.48*$Z203))^2),0)/(($F203-2*$F205)*$O$2)*1000</f>
        <v>0</v>
      </c>
      <c r="Q245" s="19">
        <f ca="1">MAX(K245-$Z205*(1-((0.48*$Z203+K246)/(0.48*$Z203))^2),0)/(($F203-2*$F205)*$O$2)*1000</f>
        <v>0</v>
      </c>
      <c r="R245" s="19">
        <f ca="1">MAX(L245-$Z205*(1-((0.48*$Z203+L246)/(0.48*$Z203))^2),0)/(($F203-2*$F205)*$O$2)*1000</f>
        <v>0.79025068182840141</v>
      </c>
      <c r="S245" s="19">
        <f ca="1">MAX(M245-$Z205*(1-((0.48*$Z203+M246)/(0.48*$Z203))^2),0)/(($F203-2*$F205)*$O$2)*1000</f>
        <v>0</v>
      </c>
      <c r="T245" s="19">
        <f ca="1">MAX(N245-$Z205*(1-((0.48*$Z203+N246)/(0.48*$Z203))^2),0)/(($F203-2*$F205)*$O$2)*1000</f>
        <v>0</v>
      </c>
      <c r="U245" s="17">
        <f ca="1">MAX(P245:T245)</f>
        <v>0.79025068182840141</v>
      </c>
      <c r="V245" s="39">
        <v>9.36</v>
      </c>
      <c r="Y245" s="68">
        <f>2*V245*$O$2/10</f>
        <v>732.52173913043475</v>
      </c>
      <c r="Z245" s="69">
        <f>Y245*(F203-2*F205)/200</f>
        <v>80.577391304347827</v>
      </c>
    </row>
    <row r="246" spans="1:27" x14ac:dyDescent="0.35">
      <c r="D246" s="1" t="s">
        <v>12</v>
      </c>
      <c r="E246" s="20">
        <f ca="1">E233</f>
        <v>-826.88100000000009</v>
      </c>
      <c r="F246" s="8">
        <f ca="1">O233</f>
        <v>-721.7278</v>
      </c>
      <c r="G246" s="8">
        <f ca="1">P233</f>
        <v>-318.6182</v>
      </c>
      <c r="H246" s="8">
        <f ca="1">Q233</f>
        <v>-585.10389999999995</v>
      </c>
      <c r="I246" s="8">
        <f ca="1">R233</f>
        <v>-455.24209999999999</v>
      </c>
      <c r="K246" s="17">
        <f ca="1">F246</f>
        <v>-721.7278</v>
      </c>
      <c r="L246" s="17">
        <f t="shared" ref="L246" ca="1" si="325">G246</f>
        <v>-318.6182</v>
      </c>
      <c r="M246" s="17">
        <f t="shared" ref="M246" ca="1" si="326">H246</f>
        <v>-585.10389999999995</v>
      </c>
      <c r="N246" s="17">
        <f t="shared" ref="N246" ca="1" si="327">I246</f>
        <v>-455.24209999999999</v>
      </c>
    </row>
    <row r="247" spans="1:27" x14ac:dyDescent="0.35">
      <c r="D247" s="7" t="s">
        <v>71</v>
      </c>
      <c r="E247" s="4">
        <f ca="1">($Z204+$Z244)*(1-ABS((0.48*$Z203+E246)/(0.48*$Z203+$Y244))^(1+1/(1+$Y244/$Z203)))</f>
        <v>505.93697144825381</v>
      </c>
      <c r="K247" s="4">
        <f ca="1">($Z204+$Z244)*(1-ABS((0.48*$Z203+K246)/(0.48*$Z203+$Y244))^(1+1/(1+$Y244/$Z203)))</f>
        <v>490.05369879739465</v>
      </c>
      <c r="L247" s="4">
        <f ca="1">($Z204+$Z244)*(1-ABS((0.48*$Z203+L246)/(0.48*$Z203+$Y244))^(1+1/(1+$Y244/$Z203)))</f>
        <v>412.22084389983917</v>
      </c>
      <c r="M247" s="4">
        <f ca="1">($Z204+$Z244)*(1-ABS((0.48*$Z203+M246)/(0.48*$Z203+$Y244))^(1+1/(1+$Y244/$Z203)))</f>
        <v>466.61044629963436</v>
      </c>
      <c r="N247" s="4">
        <f ca="1">($Z204+$Z244)*(1-ABS((0.48*$Z203+N246)/(0.48*$Z203+$Y244))^(1+1/(1+$Y244/$Z203)))</f>
        <v>441.50180041066409</v>
      </c>
    </row>
    <row r="248" spans="1:27" x14ac:dyDescent="0.35">
      <c r="D248" s="7" t="s">
        <v>72</v>
      </c>
      <c r="E248" s="4">
        <f ca="1">($Z205+$Z245)*(1-ABS((0.48*$Z203+E246)/(0.48*$Z203+$Y245))^(1+1/(1+$Y245/$Z203)))</f>
        <v>168.97103864330623</v>
      </c>
      <c r="K248" s="4">
        <f ca="1">($Z205+$Z245)*(1-ABS((0.48*$Z203+K246)/(0.48*$Z203+$Y245))^(1+1/(1+$Y245/$Z203)))</f>
        <v>162.66358833696614</v>
      </c>
      <c r="L248" s="4">
        <f ca="1">($Z205+$Z245)*(1-ABS((0.48*$Z203+L246)/(0.48*$Z203+$Y245))^(1+1/(1+$Y245/$Z203)))</f>
        <v>131.22908404158784</v>
      </c>
      <c r="M248" s="4">
        <f ca="1">($Z205+$Z245)*(1-ABS((0.48*$Z203+M246)/(0.48*$Z203+$Y245))^(1+1/(1+$Y245/$Z203)))</f>
        <v>153.2733643654785</v>
      </c>
      <c r="N248" s="4">
        <f ca="1">($Z205+$Z245)*(1-ABS((0.48*$Z203+N246)/(0.48*$Z203+$Y245))^(1+1/(1+$Y245/$Z203)))</f>
        <v>143.13481303098018</v>
      </c>
    </row>
    <row r="249" spans="1:27" x14ac:dyDescent="0.35">
      <c r="A249" t="str">
        <f ca="1">IF(MAX(E249:N249)&gt;1,"non verificato","verificato")</f>
        <v>verificato</v>
      </c>
      <c r="D249" s="7" t="s">
        <v>73</v>
      </c>
      <c r="E249" s="3">
        <f ca="1">ABS(E244/E247)^1.5+ABS(E245/E248)^1.5</f>
        <v>4.9256364153994626E-2</v>
      </c>
      <c r="K249" s="3">
        <f t="shared" ref="K249:N249" ca="1" si="328">ABS(K244/K247)^1.5+ABS(K245/K248)^1.5</f>
        <v>0.48717448863464086</v>
      </c>
      <c r="L249" s="3">
        <f t="shared" ca="1" si="328"/>
        <v>0.43365331718264777</v>
      </c>
      <c r="M249" s="3">
        <f t="shared" ca="1" si="328"/>
        <v>0.69322488691955175</v>
      </c>
      <c r="N249" s="3">
        <f t="shared" ca="1" si="328"/>
        <v>0.63418335261628056</v>
      </c>
    </row>
    <row r="250" spans="1:27" x14ac:dyDescent="0.35">
      <c r="A250" s="26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</row>
    <row r="252" spans="1:27" x14ac:dyDescent="0.35">
      <c r="A252" t="s">
        <v>21</v>
      </c>
      <c r="B252" s="1">
        <f ca="1">$A$6</f>
        <v>20</v>
      </c>
      <c r="D252" t="s">
        <v>22</v>
      </c>
      <c r="E252" s="1" t="s">
        <v>115</v>
      </c>
      <c r="F252" s="36">
        <v>30</v>
      </c>
      <c r="G252" t="s">
        <v>23</v>
      </c>
      <c r="H252" t="s">
        <v>24</v>
      </c>
      <c r="L252" t="s">
        <v>25</v>
      </c>
      <c r="M252" s="36">
        <v>30</v>
      </c>
      <c r="N252" t="s">
        <v>23</v>
      </c>
      <c r="O252" t="s">
        <v>26</v>
      </c>
      <c r="V252" s="61" t="s">
        <v>27</v>
      </c>
      <c r="W252" s="57">
        <f ca="1">MATCH(B253,$C$6:$C$33,-1)</f>
        <v>17</v>
      </c>
      <c r="X252" s="61"/>
      <c r="Y252" s="57" t="s">
        <v>28</v>
      </c>
      <c r="Z252" s="68">
        <f>F252*F253*$O$1/10</f>
        <v>2975</v>
      </c>
      <c r="AA252" s="61" t="s">
        <v>29</v>
      </c>
    </row>
    <row r="253" spans="1:27" x14ac:dyDescent="0.35">
      <c r="A253" t="s">
        <v>30</v>
      </c>
      <c r="B253" s="41">
        <f>MAX(1,B204-1)</f>
        <v>1</v>
      </c>
      <c r="E253" s="1" t="s">
        <v>31</v>
      </c>
      <c r="F253" s="36">
        <v>70</v>
      </c>
      <c r="G253" t="s">
        <v>23</v>
      </c>
      <c r="H253" t="s">
        <v>32</v>
      </c>
      <c r="L253" t="s">
        <v>33</v>
      </c>
      <c r="M253" s="36">
        <v>30</v>
      </c>
      <c r="N253" t="s">
        <v>23</v>
      </c>
      <c r="O253" t="s">
        <v>34</v>
      </c>
      <c r="V253" s="61"/>
      <c r="W253" s="61"/>
      <c r="X253" s="61"/>
      <c r="Y253" s="57" t="s">
        <v>35</v>
      </c>
      <c r="Z253" s="57">
        <f>0.12*Z252*F253/100</f>
        <v>249.9</v>
      </c>
      <c r="AA253" s="61" t="s">
        <v>36</v>
      </c>
    </row>
    <row r="254" spans="1:27" x14ac:dyDescent="0.35">
      <c r="B254" s="43" t="str">
        <f>IF(B253=B204,"duplicato","")</f>
        <v/>
      </c>
      <c r="E254" s="1" t="s">
        <v>37</v>
      </c>
      <c r="F254" s="48">
        <f>$L$3</f>
        <v>4</v>
      </c>
      <c r="G254" t="s">
        <v>23</v>
      </c>
      <c r="H254" t="s">
        <v>38</v>
      </c>
      <c r="L254" t="s">
        <v>39</v>
      </c>
      <c r="M254" s="38">
        <v>360</v>
      </c>
      <c r="N254" t="s">
        <v>23</v>
      </c>
      <c r="O254" t="s">
        <v>117</v>
      </c>
      <c r="V254" s="61"/>
      <c r="W254" s="61"/>
      <c r="X254" s="61"/>
      <c r="Y254" s="57" t="s">
        <v>40</v>
      </c>
      <c r="Z254" s="57">
        <f>0.12*Z252*F252/100</f>
        <v>107.1</v>
      </c>
      <c r="AA254" s="61" t="s">
        <v>36</v>
      </c>
    </row>
    <row r="256" spans="1:27" x14ac:dyDescent="0.35">
      <c r="A256" t="s">
        <v>41</v>
      </c>
      <c r="B256" s="9" t="s">
        <v>42</v>
      </c>
      <c r="C256" s="1" t="s">
        <v>43</v>
      </c>
      <c r="E256" s="2" t="s">
        <v>44</v>
      </c>
      <c r="F256" s="2" t="s">
        <v>45</v>
      </c>
      <c r="G256" s="2" t="s">
        <v>46</v>
      </c>
      <c r="H256" s="2" t="s">
        <v>47</v>
      </c>
      <c r="I256" s="2" t="s">
        <v>48</v>
      </c>
      <c r="J256" s="2" t="s">
        <v>49</v>
      </c>
      <c r="K256" s="2" t="s">
        <v>50</v>
      </c>
      <c r="L256" s="2" t="s">
        <v>51</v>
      </c>
      <c r="O256" s="23"/>
    </row>
    <row r="257" spans="2:18" x14ac:dyDescent="0.35">
      <c r="D257" s="1" t="s">
        <v>52</v>
      </c>
      <c r="E257" s="4">
        <f t="shared" ref="E257" ca="1" si="329">INDEX(O$6:O$33,$W252,1)</f>
        <v>-1.0620000000000001</v>
      </c>
      <c r="F257" s="4">
        <f t="shared" ref="F257" ca="1" si="330">INDEX(P$6:P$33,$W252,1)</f>
        <v>-0.54600000000000004</v>
      </c>
      <c r="G257" s="4">
        <f t="shared" ref="G257" ca="1" si="331">INDEX(Q$6:Q$33,$W252,1)</f>
        <v>29.649000000000001</v>
      </c>
      <c r="H257" s="4">
        <f t="shared" ref="H257" ca="1" si="332">INDEX(R$6:R$33,$W252,1)</f>
        <v>225.87299999999999</v>
      </c>
      <c r="I257" s="4">
        <f t="shared" ref="I257" ca="1" si="333">INDEX(S$6:S$33,$W252,1)</f>
        <v>24.576000000000001</v>
      </c>
      <c r="J257" s="4">
        <f t="shared" ref="J257" ca="1" si="334">INDEX(T$6:T$33,$W252,1)</f>
        <v>36.158000000000001</v>
      </c>
    </row>
    <row r="258" spans="2:18" x14ac:dyDescent="0.35">
      <c r="D258" s="1" t="s">
        <v>53</v>
      </c>
      <c r="E258" s="4">
        <f t="shared" ref="E258:J258" ca="1" si="335">INDEX(E$6:E$33,$W252,1)</f>
        <v>16.215</v>
      </c>
      <c r="F258" s="4">
        <f t="shared" ca="1" si="335"/>
        <v>9.6999999999999993</v>
      </c>
      <c r="G258" s="4">
        <f t="shared" ca="1" si="335"/>
        <v>59.698999999999998</v>
      </c>
      <c r="H258" s="4">
        <f t="shared" ca="1" si="335"/>
        <v>-0.73099999999999998</v>
      </c>
      <c r="I258" s="4">
        <f t="shared" ca="1" si="335"/>
        <v>0.73099999999999998</v>
      </c>
      <c r="J258" s="4">
        <f t="shared" ca="1" si="335"/>
        <v>1.0760000000000001</v>
      </c>
    </row>
    <row r="259" spans="2:18" x14ac:dyDescent="0.35">
      <c r="D259" s="1" t="s">
        <v>55</v>
      </c>
      <c r="E259" s="4">
        <f t="shared" ref="E259" ca="1" si="336">INDEX(O$6:O$33,$W252+2,1)</f>
        <v>-0.54800000000000004</v>
      </c>
      <c r="F259" s="4">
        <f t="shared" ref="F259" ca="1" si="337">INDEX(P$6:P$33,$W252+2,1)</f>
        <v>-0.26100000000000001</v>
      </c>
      <c r="G259" s="4">
        <f t="shared" ref="G259" ca="1" si="338">INDEX(Q$6:Q$33,$W252+2,1)</f>
        <v>22.664000000000001</v>
      </c>
      <c r="H259" s="4">
        <f t="shared" ref="H259" ca="1" si="339">INDEX(R$6:R$33,$W252+2,1)</f>
        <v>186.625</v>
      </c>
      <c r="I259" s="4">
        <f t="shared" ref="I259" ca="1" si="340">INDEX(S$6:S$33,$W252+2,1)</f>
        <v>20.52</v>
      </c>
      <c r="J259" s="4">
        <f t="shared" ref="J259" ca="1" si="341">INDEX(T$6:T$33,$W252+2,1)</f>
        <v>30.189</v>
      </c>
    </row>
    <row r="260" spans="2:18" x14ac:dyDescent="0.35">
      <c r="D260" s="1" t="s">
        <v>54</v>
      </c>
      <c r="E260" s="4">
        <f t="shared" ref="E260:J260" ca="1" si="342">INDEX(E$6:E$33,$W252+2,1)</f>
        <v>6.8140000000000001</v>
      </c>
      <c r="F260" s="4">
        <f t="shared" ca="1" si="342"/>
        <v>4.077</v>
      </c>
      <c r="G260" s="4">
        <f t="shared" ca="1" si="342"/>
        <v>37.155999999999999</v>
      </c>
      <c r="H260" s="4">
        <f t="shared" ca="1" si="342"/>
        <v>-0.41799999999999998</v>
      </c>
      <c r="I260" s="4">
        <f t="shared" ca="1" si="342"/>
        <v>0.45400000000000001</v>
      </c>
      <c r="J260" s="4">
        <f t="shared" ca="1" si="342"/>
        <v>0.66800000000000004</v>
      </c>
      <c r="M260" t="s">
        <v>98</v>
      </c>
    </row>
    <row r="261" spans="2:18" x14ac:dyDescent="0.35">
      <c r="D261" s="1" t="s">
        <v>12</v>
      </c>
      <c r="E261" s="4">
        <f t="shared" ref="E261" ca="1" si="343">INDEX(Y$6:Y$33,$W252+3,1)</f>
        <v>-994.74</v>
      </c>
      <c r="F261" s="4">
        <f t="shared" ref="F261" ca="1" si="344">INDEX(Z$6:Z$33,$W252+3,1)</f>
        <v>-629.32300000000009</v>
      </c>
      <c r="G261" s="4">
        <f t="shared" ref="G261" ca="1" si="345">INDEX(AA$6:AA$33,$W252+3,1)</f>
        <v>-279.89100000000002</v>
      </c>
      <c r="H261" s="4">
        <f t="shared" ref="H261" ca="1" si="346">INDEX(AB$6:AB$33,$W252+3,1)</f>
        <v>-1.4910000000000001</v>
      </c>
      <c r="I261" s="4">
        <f t="shared" ref="I261" ca="1" si="347">INDEX(AC$6:AC$33,$W252+3,1)</f>
        <v>-3.2839999999999998</v>
      </c>
      <c r="J261" s="4">
        <f t="shared" ref="J261" ca="1" si="348">INDEX(AD$6:AD$33,$W252+3,1)</f>
        <v>-4.8310000000000004</v>
      </c>
      <c r="K261" s="4">
        <f>L261*1.3</f>
        <v>0</v>
      </c>
      <c r="L261" s="39">
        <f>IF(B254="duplicato",L212,L219)</f>
        <v>0</v>
      </c>
      <c r="M261" t="s">
        <v>56</v>
      </c>
    </row>
    <row r="262" spans="2:18" x14ac:dyDescent="0.35">
      <c r="M262" t="s">
        <v>96</v>
      </c>
    </row>
    <row r="263" spans="2:18" x14ac:dyDescent="0.35">
      <c r="B263" s="9" t="s">
        <v>42</v>
      </c>
      <c r="C263" s="1" t="s">
        <v>57</v>
      </c>
      <c r="E263" s="2" t="s">
        <v>44</v>
      </c>
      <c r="F263" s="2" t="s">
        <v>45</v>
      </c>
      <c r="G263" s="2" t="s">
        <v>46</v>
      </c>
      <c r="H263" s="2" t="s">
        <v>47</v>
      </c>
      <c r="I263" s="2" t="s">
        <v>48</v>
      </c>
      <c r="J263" s="2" t="s">
        <v>49</v>
      </c>
      <c r="K263" s="2" t="s">
        <v>50</v>
      </c>
      <c r="L263" s="2" t="s">
        <v>51</v>
      </c>
    </row>
    <row r="264" spans="2:18" x14ac:dyDescent="0.35">
      <c r="D264" s="1" t="s">
        <v>52</v>
      </c>
      <c r="E264" s="4">
        <f t="shared" ref="E264" ca="1" si="349">INDEX(O$6:O$33,$W252+1,1)</f>
        <v>0.91100000000000003</v>
      </c>
      <c r="F264" s="4">
        <f t="shared" ref="F264" ca="1" si="350">INDEX(P$6:P$33,$W252+1,1)</f>
        <v>0.39500000000000002</v>
      </c>
      <c r="G264" s="4">
        <f t="shared" ref="G264" ca="1" si="351">INDEX(Q$6:Q$33,$W252+1,1)</f>
        <v>-52.005000000000003</v>
      </c>
      <c r="H264" s="4">
        <f t="shared" ref="H264" ca="1" si="352">INDEX(R$6:R$33,$W252+1,1)</f>
        <v>-446.16699999999997</v>
      </c>
      <c r="I264" s="4">
        <f t="shared" ref="I264" ca="1" si="353">INDEX(S$6:S$33,$W252+1,1)</f>
        <v>-49.295000000000002</v>
      </c>
      <c r="J264" s="4">
        <f t="shared" ref="J264" ca="1" si="354">INDEX(T$6:T$33,$W252+1,1)</f>
        <v>-72.524000000000001</v>
      </c>
      <c r="Q264" s="57" t="s">
        <v>113</v>
      </c>
      <c r="R264" s="57" t="str">
        <f>IF(F252&lt;=F253,"corto","lungo")</f>
        <v>corto</v>
      </c>
    </row>
    <row r="265" spans="2:18" x14ac:dyDescent="0.35">
      <c r="D265" s="1" t="s">
        <v>53</v>
      </c>
      <c r="E265" s="4">
        <f t="shared" ref="E265:J265" ca="1" si="355">INDEX(E$6:E$33,$W252+1,1)</f>
        <v>-8.3160000000000007</v>
      </c>
      <c r="F265" s="4">
        <f t="shared" ca="1" si="355"/>
        <v>-4.9790000000000001</v>
      </c>
      <c r="G265" s="4">
        <f t="shared" ca="1" si="355"/>
        <v>-74.064999999999998</v>
      </c>
      <c r="H265" s="4">
        <f t="shared" ca="1" si="355"/>
        <v>0.77400000000000002</v>
      </c>
      <c r="I265" s="4">
        <f t="shared" ca="1" si="355"/>
        <v>-0.90300000000000002</v>
      </c>
      <c r="J265" s="4">
        <f t="shared" ca="1" si="355"/>
        <v>-1.3280000000000001</v>
      </c>
      <c r="Q265" s="57" t="s">
        <v>114</v>
      </c>
      <c r="R265" s="57" t="str">
        <f>IF(F253&lt;=F252,"corto","lungo")</f>
        <v>lungo</v>
      </c>
    </row>
    <row r="266" spans="2:18" x14ac:dyDescent="0.35">
      <c r="D266" s="1" t="s">
        <v>55</v>
      </c>
      <c r="E266" s="4">
        <f ca="1">E259</f>
        <v>-0.54800000000000004</v>
      </c>
      <c r="F266" s="4">
        <f t="shared" ref="F266:J266" ca="1" si="356">F259</f>
        <v>-0.26100000000000001</v>
      </c>
      <c r="G266" s="4">
        <f t="shared" ca="1" si="356"/>
        <v>22.664000000000001</v>
      </c>
      <c r="H266" s="4">
        <f t="shared" ca="1" si="356"/>
        <v>186.625</v>
      </c>
      <c r="I266" s="4">
        <f t="shared" ca="1" si="356"/>
        <v>20.52</v>
      </c>
      <c r="J266" s="4">
        <f t="shared" ca="1" si="356"/>
        <v>30.189</v>
      </c>
    </row>
    <row r="267" spans="2:18" x14ac:dyDescent="0.35">
      <c r="D267" s="1" t="s">
        <v>54</v>
      </c>
      <c r="E267" s="4">
        <f ca="1">E260</f>
        <v>6.8140000000000001</v>
      </c>
      <c r="F267" s="4">
        <f t="shared" ref="F267:J267" ca="1" si="357">F260</f>
        <v>4.077</v>
      </c>
      <c r="G267" s="4">
        <f t="shared" ca="1" si="357"/>
        <v>37.155999999999999</v>
      </c>
      <c r="H267" s="4">
        <f t="shared" ca="1" si="357"/>
        <v>-0.41799999999999998</v>
      </c>
      <c r="I267" s="4">
        <f t="shared" ca="1" si="357"/>
        <v>0.45400000000000001</v>
      </c>
      <c r="J267" s="4">
        <f t="shared" ca="1" si="357"/>
        <v>0.66800000000000004</v>
      </c>
      <c r="Q267" s="67" t="s">
        <v>111</v>
      </c>
      <c r="R267" s="57" t="str">
        <f>IF(AND($E$37="solo direzione rigida",R264="lungo"),"no","si")</f>
        <v>si</v>
      </c>
    </row>
    <row r="268" spans="2:18" x14ac:dyDescent="0.35">
      <c r="D268" s="1" t="s">
        <v>12</v>
      </c>
      <c r="E268" s="4">
        <f ca="1">E261</f>
        <v>-994.74</v>
      </c>
      <c r="F268" s="4">
        <f t="shared" ref="F268:J268" ca="1" si="358">F261</f>
        <v>-629.32300000000009</v>
      </c>
      <c r="G268" s="4">
        <f t="shared" ca="1" si="358"/>
        <v>-279.89100000000002</v>
      </c>
      <c r="H268" s="4">
        <f t="shared" ca="1" si="358"/>
        <v>-1.4910000000000001</v>
      </c>
      <c r="I268" s="4">
        <f t="shared" ca="1" si="358"/>
        <v>-3.2839999999999998</v>
      </c>
      <c r="J268" s="4">
        <f t="shared" ca="1" si="358"/>
        <v>-4.8310000000000004</v>
      </c>
      <c r="K268" s="4">
        <f>L268*1.3</f>
        <v>0</v>
      </c>
      <c r="L268" s="39">
        <f>-F252*F253*(M254-(M252+M253))*$W$1/1000000+L261</f>
        <v>0</v>
      </c>
      <c r="Q268" s="67" t="s">
        <v>112</v>
      </c>
      <c r="R268" s="57" t="str">
        <f>IF(AND($E$37="solo direzione rigida",R265="lungo"),"no","si")</f>
        <v>si</v>
      </c>
    </row>
    <row r="270" spans="2:18" s="10" customFormat="1" x14ac:dyDescent="0.35">
      <c r="B270" s="11" t="s">
        <v>58</v>
      </c>
      <c r="C270" s="12" t="s">
        <v>43</v>
      </c>
      <c r="E270" s="13" t="s">
        <v>44</v>
      </c>
      <c r="F270" s="13" t="s">
        <v>45</v>
      </c>
      <c r="G270" s="13" t="s">
        <v>46</v>
      </c>
      <c r="H270" s="13" t="s">
        <v>47</v>
      </c>
      <c r="I270" s="13" t="s">
        <v>48</v>
      </c>
      <c r="J270" s="13" t="s">
        <v>49</v>
      </c>
      <c r="K270" s="13" t="s">
        <v>59</v>
      </c>
      <c r="L270" s="13" t="s">
        <v>60</v>
      </c>
      <c r="M270" s="13" t="s">
        <v>61</v>
      </c>
      <c r="N270" s="13" t="s">
        <v>62</v>
      </c>
      <c r="O270" s="13" t="s">
        <v>63</v>
      </c>
      <c r="P270" s="13" t="s">
        <v>64</v>
      </c>
      <c r="Q270" s="13" t="s">
        <v>65</v>
      </c>
      <c r="R270" s="13" t="s">
        <v>66</v>
      </c>
    </row>
    <row r="271" spans="2:18" s="10" customFormat="1" x14ac:dyDescent="0.35">
      <c r="D271" s="12" t="s">
        <v>52</v>
      </c>
      <c r="E271" s="14">
        <f t="shared" ref="E271:F271" ca="1" si="359">E257-(E257-E264)/$M254*$M252</f>
        <v>-0.8975833333333334</v>
      </c>
      <c r="F271" s="14">
        <f t="shared" ca="1" si="359"/>
        <v>-0.46758333333333335</v>
      </c>
      <c r="G271" s="14">
        <f ca="1">G257-(G257-G264)/$M254*$M252</f>
        <v>22.8445</v>
      </c>
      <c r="H271" s="14">
        <f t="shared" ref="H271:J271" ca="1" si="360">H257-(H257-H264)/$M254*$M252</f>
        <v>169.86966666666666</v>
      </c>
      <c r="I271" s="14">
        <f t="shared" ca="1" si="360"/>
        <v>18.420083333333331</v>
      </c>
      <c r="J271" s="14">
        <f t="shared" ca="1" si="360"/>
        <v>27.101166666666668</v>
      </c>
      <c r="K271" s="14">
        <f ca="1">(ABS(G271)+ABS(I271))*SIGN(G271)</f>
        <v>41.264583333333334</v>
      </c>
      <c r="L271" s="14">
        <f ca="1">(ABS(H271)+ABS(J271))*SIGN(H271)</f>
        <v>196.97083333333333</v>
      </c>
      <c r="M271" s="14">
        <f ca="1">(ABS(K271)+0.3*ABS(L271))*SIGN(K271)</f>
        <v>100.35583333333332</v>
      </c>
      <c r="N271" s="14">
        <f t="shared" ref="N271:N275" ca="1" si="361">(ABS(L271)+0.3*ABS(K271))*SIGN(L271)</f>
        <v>209.35020833333334</v>
      </c>
      <c r="O271" s="14">
        <f ca="1">F271+M271</f>
        <v>99.888249999999985</v>
      </c>
      <c r="P271" s="14">
        <f ca="1">F271-M271</f>
        <v>-100.82341666666666</v>
      </c>
      <c r="Q271" s="14">
        <f ca="1">F271+N271</f>
        <v>208.88262500000002</v>
      </c>
      <c r="R271" s="14">
        <f ca="1">F271-N271</f>
        <v>-209.81779166666666</v>
      </c>
    </row>
    <row r="272" spans="2:18" s="10" customFormat="1" x14ac:dyDescent="0.35">
      <c r="D272" s="12" t="s">
        <v>53</v>
      </c>
      <c r="E272" s="14">
        <f t="shared" ref="E272:F272" ca="1" si="362">E258-(E258-E265)/$M254*$M252</f>
        <v>14.17075</v>
      </c>
      <c r="F272" s="14">
        <f t="shared" ca="1" si="362"/>
        <v>8.4767499999999991</v>
      </c>
      <c r="G272" s="14">
        <f ca="1">G258-(G258-G265)/$M254*$M252</f>
        <v>48.551999999999992</v>
      </c>
      <c r="H272" s="14">
        <f t="shared" ref="H272:J272" ca="1" si="363">H258-(H258-H265)/$M254*$M252</f>
        <v>-0.60558333333333336</v>
      </c>
      <c r="I272" s="14">
        <f t="shared" ca="1" si="363"/>
        <v>0.59483333333333333</v>
      </c>
      <c r="J272" s="14">
        <f t="shared" ca="1" si="363"/>
        <v>0.87566666666666682</v>
      </c>
      <c r="K272" s="14">
        <f t="shared" ref="K272:K275" ca="1" si="364">(ABS(G272)+ABS(I272))*SIGN(G272)</f>
        <v>49.146833333333326</v>
      </c>
      <c r="L272" s="14">
        <f t="shared" ref="L272:L275" ca="1" si="365">(ABS(H272)+ABS(J272))*SIGN(H272)</f>
        <v>-1.4812500000000002</v>
      </c>
      <c r="M272" s="14">
        <f t="shared" ref="M272:M275" ca="1" si="366">(ABS(K272)+0.3*ABS(L272))*SIGN(K272)</f>
        <v>49.591208333333327</v>
      </c>
      <c r="N272" s="14">
        <f t="shared" ca="1" si="361"/>
        <v>-16.225299999999997</v>
      </c>
      <c r="O272" s="14">
        <f t="shared" ref="O272:O274" ca="1" si="367">F272+M272</f>
        <v>58.067958333333323</v>
      </c>
      <c r="P272" s="14">
        <f t="shared" ref="P272:P274" ca="1" si="368">F272-M272</f>
        <v>-41.114458333333332</v>
      </c>
      <c r="Q272" s="14">
        <f t="shared" ref="Q272:Q274" ca="1" si="369">F272+N272</f>
        <v>-7.7485499999999981</v>
      </c>
      <c r="R272" s="14">
        <f t="shared" ref="R272:R274" ca="1" si="370">F272-N272</f>
        <v>24.702049999999996</v>
      </c>
    </row>
    <row r="273" spans="1:26" s="10" customFormat="1" x14ac:dyDescent="0.35">
      <c r="D273" s="1" t="s">
        <v>55</v>
      </c>
      <c r="E273" s="14">
        <f t="shared" ref="E273:J273" ca="1" si="371">E259</f>
        <v>-0.54800000000000004</v>
      </c>
      <c r="F273" s="14">
        <f t="shared" ca="1" si="371"/>
        <v>-0.26100000000000001</v>
      </c>
      <c r="G273" s="14">
        <f t="shared" ca="1" si="371"/>
        <v>22.664000000000001</v>
      </c>
      <c r="H273" s="14">
        <f t="shared" ca="1" si="371"/>
        <v>186.625</v>
      </c>
      <c r="I273" s="14">
        <f t="shared" ca="1" si="371"/>
        <v>20.52</v>
      </c>
      <c r="J273" s="14">
        <f t="shared" ca="1" si="371"/>
        <v>30.189</v>
      </c>
      <c r="K273" s="14">
        <f t="shared" ca="1" si="364"/>
        <v>43.183999999999997</v>
      </c>
      <c r="L273" s="14">
        <f t="shared" ca="1" si="365"/>
        <v>216.81399999999999</v>
      </c>
      <c r="M273" s="14">
        <f t="shared" ca="1" si="366"/>
        <v>108.22819999999999</v>
      </c>
      <c r="N273" s="14">
        <f t="shared" ca="1" si="361"/>
        <v>229.76919999999998</v>
      </c>
      <c r="O273" s="14">
        <f t="shared" ca="1" si="367"/>
        <v>107.96719999999999</v>
      </c>
      <c r="P273" s="14">
        <f t="shared" ca="1" si="368"/>
        <v>-108.48919999999998</v>
      </c>
      <c r="Q273" s="14">
        <f t="shared" ca="1" si="369"/>
        <v>229.50819999999999</v>
      </c>
      <c r="R273" s="14">
        <f t="shared" ca="1" si="370"/>
        <v>-230.03019999999998</v>
      </c>
    </row>
    <row r="274" spans="1:26" s="10" customFormat="1" x14ac:dyDescent="0.35">
      <c r="D274" s="1" t="s">
        <v>54</v>
      </c>
      <c r="E274" s="14">
        <f t="shared" ref="E274:J274" ca="1" si="372">E260</f>
        <v>6.8140000000000001</v>
      </c>
      <c r="F274" s="14">
        <f t="shared" ca="1" si="372"/>
        <v>4.077</v>
      </c>
      <c r="G274" s="14">
        <f t="shared" ca="1" si="372"/>
        <v>37.155999999999999</v>
      </c>
      <c r="H274" s="14">
        <f t="shared" ca="1" si="372"/>
        <v>-0.41799999999999998</v>
      </c>
      <c r="I274" s="14">
        <f t="shared" ca="1" si="372"/>
        <v>0.45400000000000001</v>
      </c>
      <c r="J274" s="14">
        <f t="shared" ca="1" si="372"/>
        <v>0.66800000000000004</v>
      </c>
      <c r="K274" s="14">
        <f t="shared" ca="1" si="364"/>
        <v>37.61</v>
      </c>
      <c r="L274" s="14">
        <f t="shared" ca="1" si="365"/>
        <v>-1.0860000000000001</v>
      </c>
      <c r="M274" s="14">
        <f t="shared" ca="1" si="366"/>
        <v>37.9358</v>
      </c>
      <c r="N274" s="14">
        <f t="shared" ca="1" si="361"/>
        <v>-12.369</v>
      </c>
      <c r="O274" s="14">
        <f t="shared" ca="1" si="367"/>
        <v>42.012799999999999</v>
      </c>
      <c r="P274" s="14">
        <f t="shared" ca="1" si="368"/>
        <v>-33.858800000000002</v>
      </c>
      <c r="Q274" s="14">
        <f t="shared" ca="1" si="369"/>
        <v>-8.2919999999999998</v>
      </c>
      <c r="R274" s="14">
        <f t="shared" ca="1" si="370"/>
        <v>16.445999999999998</v>
      </c>
    </row>
    <row r="275" spans="1:26" s="10" customFormat="1" x14ac:dyDescent="0.35">
      <c r="D275" s="12" t="s">
        <v>12</v>
      </c>
      <c r="E275" s="14">
        <f ca="1">E261+K261</f>
        <v>-994.74</v>
      </c>
      <c r="F275" s="14">
        <f ca="1">F261+L261</f>
        <v>-629.32300000000009</v>
      </c>
      <c r="G275" s="14">
        <f t="shared" ref="G275:J275" ca="1" si="373">G261</f>
        <v>-279.89100000000002</v>
      </c>
      <c r="H275" s="14">
        <f t="shared" ca="1" si="373"/>
        <v>-1.4910000000000001</v>
      </c>
      <c r="I275" s="14">
        <f t="shared" ca="1" si="373"/>
        <v>-3.2839999999999998</v>
      </c>
      <c r="J275" s="14">
        <f t="shared" ca="1" si="373"/>
        <v>-4.8310000000000004</v>
      </c>
      <c r="K275" s="14">
        <f t="shared" ca="1" si="364"/>
        <v>-283.17500000000001</v>
      </c>
      <c r="L275" s="14">
        <f t="shared" ca="1" si="365"/>
        <v>-6.322000000000001</v>
      </c>
      <c r="M275" s="14">
        <f t="shared" ca="1" si="366"/>
        <v>-285.07159999999999</v>
      </c>
      <c r="N275" s="14">
        <f t="shared" ca="1" si="361"/>
        <v>-91.274500000000003</v>
      </c>
      <c r="O275" s="14">
        <f ca="1">F275+M275</f>
        <v>-914.39460000000008</v>
      </c>
      <c r="P275" s="14">
        <f ca="1">F275-M275</f>
        <v>-344.2514000000001</v>
      </c>
      <c r="Q275" s="14">
        <f ca="1">F275+N275</f>
        <v>-720.59750000000008</v>
      </c>
      <c r="R275" s="14">
        <f ca="1">F275-N275</f>
        <v>-538.0485000000001</v>
      </c>
    </row>
    <row r="276" spans="1:26" s="10" customFormat="1" x14ac:dyDescent="0.35"/>
    <row r="277" spans="1:26" s="10" customFormat="1" x14ac:dyDescent="0.35">
      <c r="B277" s="11" t="s">
        <v>58</v>
      </c>
      <c r="C277" s="12" t="s">
        <v>57</v>
      </c>
      <c r="E277" s="13" t="s">
        <v>44</v>
      </c>
      <c r="F277" s="13" t="s">
        <v>45</v>
      </c>
      <c r="G277" s="13" t="s">
        <v>46</v>
      </c>
      <c r="H277" s="13" t="s">
        <v>47</v>
      </c>
      <c r="I277" s="13" t="s">
        <v>48</v>
      </c>
      <c r="J277" s="13" t="s">
        <v>49</v>
      </c>
      <c r="K277" s="13" t="s">
        <v>59</v>
      </c>
      <c r="L277" s="13" t="s">
        <v>60</v>
      </c>
      <c r="M277" s="13" t="s">
        <v>61</v>
      </c>
      <c r="N277" s="13" t="s">
        <v>62</v>
      </c>
      <c r="O277" s="13" t="s">
        <v>63</v>
      </c>
      <c r="P277" s="13" t="s">
        <v>64</v>
      </c>
      <c r="Q277" s="13" t="s">
        <v>65</v>
      </c>
      <c r="R277" s="13" t="s">
        <v>66</v>
      </c>
    </row>
    <row r="278" spans="1:26" s="10" customFormat="1" x14ac:dyDescent="0.35">
      <c r="D278" s="12" t="s">
        <v>52</v>
      </c>
      <c r="E278" s="14">
        <f t="shared" ref="E278:F278" ca="1" si="374">E264+(E257-E264)/$M254*$M253</f>
        <v>0.74658333333333338</v>
      </c>
      <c r="F278" s="14">
        <f t="shared" ca="1" si="374"/>
        <v>0.31658333333333333</v>
      </c>
      <c r="G278" s="14">
        <f ca="1">G264+(G257-G264)/$M254*$M253</f>
        <v>-45.200500000000005</v>
      </c>
      <c r="H278" s="14">
        <f t="shared" ref="H278:J278" ca="1" si="375">H264+(H257-H264)/$M254*$M253</f>
        <v>-390.16366666666664</v>
      </c>
      <c r="I278" s="14">
        <f t="shared" ca="1" si="375"/>
        <v>-43.139083333333332</v>
      </c>
      <c r="J278" s="14">
        <f t="shared" ca="1" si="375"/>
        <v>-63.467166666666671</v>
      </c>
      <c r="K278" s="14">
        <f ca="1">(ABS(G278)+ABS(I278))*SIGN(G278)</f>
        <v>-88.339583333333337</v>
      </c>
      <c r="L278" s="14">
        <f ca="1">(ABS(H278)+ABS(J278))*SIGN(H278)</f>
        <v>-453.63083333333333</v>
      </c>
      <c r="M278" s="14">
        <f t="shared" ref="M278:M282" ca="1" si="376">(ABS(K278)+0.3*ABS(L278))*SIGN(K278)</f>
        <v>-224.42883333333333</v>
      </c>
      <c r="N278" s="14">
        <f t="shared" ref="N278:N282" ca="1" si="377">(ABS(L278)+0.3*ABS(K278))*SIGN(L278)</f>
        <v>-480.13270833333331</v>
      </c>
      <c r="O278" s="14">
        <f ca="1">F278+M278</f>
        <v>-224.11224999999999</v>
      </c>
      <c r="P278" s="14">
        <f ca="1">F278-M278</f>
        <v>224.74541666666667</v>
      </c>
      <c r="Q278" s="14">
        <f ca="1">F278+N278</f>
        <v>-479.816125</v>
      </c>
      <c r="R278" s="14">
        <f ca="1">F278-N278</f>
        <v>480.44929166666662</v>
      </c>
    </row>
    <row r="279" spans="1:26" s="10" customFormat="1" x14ac:dyDescent="0.35">
      <c r="D279" s="12" t="s">
        <v>53</v>
      </c>
      <c r="E279" s="14">
        <f t="shared" ref="E279:F279" ca="1" si="378">E265+(E258-E265)/$M254*$M253</f>
        <v>-6.2717500000000008</v>
      </c>
      <c r="F279" s="14">
        <f t="shared" ca="1" si="378"/>
        <v>-3.7557499999999999</v>
      </c>
      <c r="G279" s="14">
        <f ca="1">G265+(G258-G265)/$M254*$M253</f>
        <v>-62.917999999999992</v>
      </c>
      <c r="H279" s="14">
        <f t="shared" ref="H279:J279" ca="1" si="379">H265+(H258-H265)/$M254*$M253</f>
        <v>0.64858333333333329</v>
      </c>
      <c r="I279" s="14">
        <f t="shared" ca="1" si="379"/>
        <v>-0.76683333333333337</v>
      </c>
      <c r="J279" s="14">
        <f t="shared" ca="1" si="379"/>
        <v>-1.1276666666666668</v>
      </c>
      <c r="K279" s="14">
        <f t="shared" ref="K279:K282" ca="1" si="380">(ABS(G279)+ABS(I279))*SIGN(G279)</f>
        <v>-63.684833333333323</v>
      </c>
      <c r="L279" s="14">
        <f t="shared" ref="L279:L282" ca="1" si="381">(ABS(H279)+ABS(J279))*SIGN(H279)</f>
        <v>1.7762500000000001</v>
      </c>
      <c r="M279" s="14">
        <f t="shared" ca="1" si="376"/>
        <v>-64.21770833333332</v>
      </c>
      <c r="N279" s="14">
        <f t="shared" ca="1" si="377"/>
        <v>20.881699999999999</v>
      </c>
      <c r="O279" s="14">
        <f t="shared" ref="O279:O281" ca="1" si="382">F279+M279</f>
        <v>-67.973458333333326</v>
      </c>
      <c r="P279" s="14">
        <f t="shared" ref="P279:P281" ca="1" si="383">F279-M279</f>
        <v>60.461958333333321</v>
      </c>
      <c r="Q279" s="14">
        <f t="shared" ref="Q279:Q281" ca="1" si="384">F279+N279</f>
        <v>17.12595</v>
      </c>
      <c r="R279" s="14">
        <f t="shared" ref="R279:R281" ca="1" si="385">F279-N279</f>
        <v>-24.637449999999998</v>
      </c>
    </row>
    <row r="280" spans="1:26" s="10" customFormat="1" x14ac:dyDescent="0.35">
      <c r="D280" s="1" t="s">
        <v>55</v>
      </c>
      <c r="E280" s="14">
        <f ca="1">E273</f>
        <v>-0.54800000000000004</v>
      </c>
      <c r="F280" s="14">
        <f t="shared" ref="F280:J280" ca="1" si="386">F273</f>
        <v>-0.26100000000000001</v>
      </c>
      <c r="G280" s="14">
        <f t="shared" ca="1" si="386"/>
        <v>22.664000000000001</v>
      </c>
      <c r="H280" s="14">
        <f t="shared" ca="1" si="386"/>
        <v>186.625</v>
      </c>
      <c r="I280" s="14">
        <f t="shared" ca="1" si="386"/>
        <v>20.52</v>
      </c>
      <c r="J280" s="14">
        <f t="shared" ca="1" si="386"/>
        <v>30.189</v>
      </c>
      <c r="K280" s="14">
        <f t="shared" ca="1" si="380"/>
        <v>43.183999999999997</v>
      </c>
      <c r="L280" s="14">
        <f t="shared" ca="1" si="381"/>
        <v>216.81399999999999</v>
      </c>
      <c r="M280" s="14">
        <f t="shared" ca="1" si="376"/>
        <v>108.22819999999999</v>
      </c>
      <c r="N280" s="14">
        <f t="shared" ca="1" si="377"/>
        <v>229.76919999999998</v>
      </c>
      <c r="O280" s="14">
        <f t="shared" ca="1" si="382"/>
        <v>107.96719999999999</v>
      </c>
      <c r="P280" s="14">
        <f t="shared" ca="1" si="383"/>
        <v>-108.48919999999998</v>
      </c>
      <c r="Q280" s="14">
        <f t="shared" ca="1" si="384"/>
        <v>229.50819999999999</v>
      </c>
      <c r="R280" s="14">
        <f t="shared" ca="1" si="385"/>
        <v>-230.03019999999998</v>
      </c>
    </row>
    <row r="281" spans="1:26" s="10" customFormat="1" x14ac:dyDescent="0.35">
      <c r="D281" s="1" t="s">
        <v>54</v>
      </c>
      <c r="E281" s="14">
        <f ca="1">E274</f>
        <v>6.8140000000000001</v>
      </c>
      <c r="F281" s="14">
        <f t="shared" ref="F281:J281" ca="1" si="387">F274</f>
        <v>4.077</v>
      </c>
      <c r="G281" s="14">
        <f t="shared" ca="1" si="387"/>
        <v>37.155999999999999</v>
      </c>
      <c r="H281" s="14">
        <f t="shared" ca="1" si="387"/>
        <v>-0.41799999999999998</v>
      </c>
      <c r="I281" s="14">
        <f t="shared" ca="1" si="387"/>
        <v>0.45400000000000001</v>
      </c>
      <c r="J281" s="14">
        <f t="shared" ca="1" si="387"/>
        <v>0.66800000000000004</v>
      </c>
      <c r="K281" s="14">
        <f t="shared" ca="1" si="380"/>
        <v>37.61</v>
      </c>
      <c r="L281" s="14">
        <f t="shared" ca="1" si="381"/>
        <v>-1.0860000000000001</v>
      </c>
      <c r="M281" s="14">
        <f t="shared" ca="1" si="376"/>
        <v>37.9358</v>
      </c>
      <c r="N281" s="14">
        <f t="shared" ca="1" si="377"/>
        <v>-12.369</v>
      </c>
      <c r="O281" s="14">
        <f t="shared" ca="1" si="382"/>
        <v>42.012799999999999</v>
      </c>
      <c r="P281" s="14">
        <f t="shared" ca="1" si="383"/>
        <v>-33.858800000000002</v>
      </c>
      <c r="Q281" s="14">
        <f t="shared" ca="1" si="384"/>
        <v>-8.2919999999999998</v>
      </c>
      <c r="R281" s="14">
        <f t="shared" ca="1" si="385"/>
        <v>16.445999999999998</v>
      </c>
    </row>
    <row r="282" spans="1:26" s="10" customFormat="1" x14ac:dyDescent="0.35">
      <c r="D282" s="12" t="s">
        <v>12</v>
      </c>
      <c r="E282" s="14">
        <f ca="1">E268+K268</f>
        <v>-994.74</v>
      </c>
      <c r="F282" s="14">
        <f ca="1">F268+L268</f>
        <v>-629.32300000000009</v>
      </c>
      <c r="G282" s="14">
        <f t="shared" ref="G282:J282" ca="1" si="388">G268</f>
        <v>-279.89100000000002</v>
      </c>
      <c r="H282" s="14">
        <f t="shared" ca="1" si="388"/>
        <v>-1.4910000000000001</v>
      </c>
      <c r="I282" s="14">
        <f t="shared" ca="1" si="388"/>
        <v>-3.2839999999999998</v>
      </c>
      <c r="J282" s="14">
        <f t="shared" ca="1" si="388"/>
        <v>-4.8310000000000004</v>
      </c>
      <c r="K282" s="14">
        <f t="shared" ca="1" si="380"/>
        <v>-283.17500000000001</v>
      </c>
      <c r="L282" s="14">
        <f t="shared" ca="1" si="381"/>
        <v>-6.322000000000001</v>
      </c>
      <c r="M282" s="14">
        <f t="shared" ca="1" si="376"/>
        <v>-285.07159999999999</v>
      </c>
      <c r="N282" s="14">
        <f t="shared" ca="1" si="377"/>
        <v>-91.274500000000003</v>
      </c>
      <c r="O282" s="14">
        <f ca="1">F282+M282</f>
        <v>-914.39460000000008</v>
      </c>
      <c r="P282" s="14">
        <f ca="1">F282-M282</f>
        <v>-344.2514000000001</v>
      </c>
      <c r="Q282" s="14">
        <f ca="1">F282+N282</f>
        <v>-720.59750000000008</v>
      </c>
      <c r="R282" s="14">
        <f ca="1">F282-N282</f>
        <v>-538.0485000000001</v>
      </c>
    </row>
    <row r="283" spans="1:26" s="10" customFormat="1" x14ac:dyDescent="0.35"/>
    <row r="284" spans="1:26" s="10" customFormat="1" x14ac:dyDescent="0.35">
      <c r="A284" s="12" t="s">
        <v>21</v>
      </c>
      <c r="B284" s="11" t="s">
        <v>58</v>
      </c>
      <c r="C284" s="12" t="s">
        <v>43</v>
      </c>
      <c r="E284" s="15" t="s">
        <v>44</v>
      </c>
      <c r="F284" s="13" t="s">
        <v>63</v>
      </c>
      <c r="G284" s="13" t="s">
        <v>64</v>
      </c>
      <c r="H284" s="13" t="s">
        <v>65</v>
      </c>
      <c r="I284" s="13" t="s">
        <v>66</v>
      </c>
      <c r="J284" s="13" t="s">
        <v>67</v>
      </c>
      <c r="K284" s="15" t="s">
        <v>63</v>
      </c>
      <c r="L284" s="15" t="s">
        <v>64</v>
      </c>
      <c r="M284" s="15" t="s">
        <v>65</v>
      </c>
      <c r="N284" s="15" t="s">
        <v>66</v>
      </c>
      <c r="O284" s="7" t="s">
        <v>116</v>
      </c>
      <c r="P284" s="13" t="s">
        <v>44</v>
      </c>
      <c r="Q284" s="13" t="s">
        <v>63</v>
      </c>
      <c r="R284" s="13" t="s">
        <v>64</v>
      </c>
      <c r="S284" s="13" t="s">
        <v>65</v>
      </c>
      <c r="T284" s="13" t="s">
        <v>66</v>
      </c>
      <c r="U284" s="13" t="s">
        <v>13</v>
      </c>
      <c r="V284" s="16" t="s">
        <v>68</v>
      </c>
      <c r="Y284" s="57" t="s">
        <v>69</v>
      </c>
      <c r="Z284" s="57" t="s">
        <v>70</v>
      </c>
    </row>
    <row r="285" spans="1:26" x14ac:dyDescent="0.35">
      <c r="A285" s="1">
        <f ca="1">B252</f>
        <v>20</v>
      </c>
      <c r="D285" s="1" t="s">
        <v>52</v>
      </c>
      <c r="E285" s="17">
        <f ca="1">E271</f>
        <v>-0.8975833333333334</v>
      </c>
      <c r="F285" s="4">
        <f t="shared" ref="F285:F286" ca="1" si="389">O271</f>
        <v>99.888249999999985</v>
      </c>
      <c r="G285" s="4">
        <f t="shared" ref="G285:G286" ca="1" si="390">P271</f>
        <v>-100.82341666666666</v>
      </c>
      <c r="H285" s="18">
        <f t="shared" ref="H285:H286" ca="1" si="391">Q271</f>
        <v>208.88262500000002</v>
      </c>
      <c r="I285" s="18">
        <f t="shared" ref="I285:I286" ca="1" si="392">R271</f>
        <v>-209.81779166666666</v>
      </c>
      <c r="J285" s="4">
        <f>IF(R267="si",INDEX($N$40:$N$53,MATCH(A287,$L$40:$L$53,-1),1),"---")</f>
        <v>0</v>
      </c>
      <c r="K285" s="17">
        <f ca="1">MAX(ABS(F285),IF(J285="---",0,0.3*J285))</f>
        <v>99.888249999999985</v>
      </c>
      <c r="L285" s="17">
        <f ca="1">MAX(ABS(G285),IF(J285="---",0,0.3*J285))</f>
        <v>100.82341666666666</v>
      </c>
      <c r="M285" s="17">
        <f ca="1">MAX(ABS(H285),J285)</f>
        <v>208.88262500000002</v>
      </c>
      <c r="N285" s="17">
        <f ca="1">MAX(ABS(I285),J285)</f>
        <v>209.81779166666666</v>
      </c>
      <c r="O285" s="7" t="str">
        <f>CONCATENATE("lx (",R264,")")</f>
        <v>lx (corto)</v>
      </c>
      <c r="P285" s="19">
        <f ca="1">MAX(E285-$Z253*(1-((0.48*$Z252+E287)/(0.48*$Z252))^2),0)/(($F253-2*$F254)*$O$2)*1000</f>
        <v>0</v>
      </c>
      <c r="Q285" s="19">
        <f ca="1">MAX(K285-$Z253*(1-((0.48*$Z252+K287)/(0.48*$Z252))^2),0)/(($F253-2*$F254)*$O$2)*1000</f>
        <v>0</v>
      </c>
      <c r="R285" s="19">
        <f t="shared" ref="R285" ca="1" si="393">MAX(L285-$Z253*(1-((0.48*$Z252+L287)/(0.48*$Z252))^2),0)/(($F253-2*$F254)*$O$2)*1000</f>
        <v>0</v>
      </c>
      <c r="S285" s="19">
        <f t="shared" ref="S285" ca="1" si="394">MAX(M285-$Z253*(1-((0.48*$Z252+M287)/(0.48*$Z252))^2),0)/(($F253-2*$F254)*$O$2)*1000</f>
        <v>0.837084451459991</v>
      </c>
      <c r="T285" s="19">
        <f ca="1">MAX(N285-$Z253*(1-((0.48*$Z252+N287)/(0.48*$Z252))^2),0)/(($F253-2*$F254)*$O$2)*1000</f>
        <v>2.3485675390271941</v>
      </c>
      <c r="U285" s="17">
        <f ca="1">MAX(P285:T285)</f>
        <v>2.3485675390271941</v>
      </c>
      <c r="V285" s="39">
        <v>12.56</v>
      </c>
      <c r="Y285" s="68">
        <f>2*V285*$O$2/10</f>
        <v>982.95652173913061</v>
      </c>
      <c r="Z285" s="69">
        <f>Y285*(F253-2*F254)/200</f>
        <v>304.71652173913049</v>
      </c>
    </row>
    <row r="286" spans="1:26" x14ac:dyDescent="0.35">
      <c r="A286" s="12" t="s">
        <v>30</v>
      </c>
      <c r="D286" s="1" t="s">
        <v>53</v>
      </c>
      <c r="E286" s="17">
        <f ca="1">E272</f>
        <v>14.17075</v>
      </c>
      <c r="F286" s="18">
        <f t="shared" ca="1" si="389"/>
        <v>58.067958333333323</v>
      </c>
      <c r="G286" s="18">
        <f t="shared" ca="1" si="390"/>
        <v>-41.114458333333332</v>
      </c>
      <c r="H286" s="4">
        <f t="shared" ca="1" si="391"/>
        <v>-7.7485499999999981</v>
      </c>
      <c r="I286" s="4">
        <f t="shared" ca="1" si="392"/>
        <v>24.702049999999996</v>
      </c>
      <c r="J286" s="4">
        <f>IF(R268="si",INDEX($O$40:$O$53,MATCH(A287,$L$40:$L$53,-1),1),"---")</f>
        <v>0</v>
      </c>
      <c r="K286" s="17">
        <f ca="1">MAX(ABS(F286),J286)</f>
        <v>58.067958333333323</v>
      </c>
      <c r="L286" s="17">
        <f ca="1">MAX(ABS(G286),J286)</f>
        <v>41.114458333333332</v>
      </c>
      <c r="M286" s="17">
        <f ca="1">MAX(ABS(H286),IF(J286="---",0,0.3*J286))</f>
        <v>7.7485499999999981</v>
      </c>
      <c r="N286" s="17">
        <f ca="1">MAX(ABS(I286),IF(J286="---",0,0.3*J286))</f>
        <v>24.702049999999996</v>
      </c>
      <c r="O286" s="7" t="str">
        <f>CONCATENATE("ly (",R265,")")</f>
        <v>ly (lungo)</v>
      </c>
      <c r="P286" s="19">
        <f ca="1">MAX(E286-$Z254*(1-((0.48*$Z252+E287)/(0.48*$Z252))^2),0)/(($F252-2*$F254)*$O$2)*1000</f>
        <v>0</v>
      </c>
      <c r="Q286" s="19">
        <f ca="1">MAX(K286-$Z254*(1-((0.48*$Z252+K287)/(0.48*$Z252))^2),0)/(($F252-2*$F254)*$O$2)*1000</f>
        <v>0</v>
      </c>
      <c r="R286" s="19">
        <f t="shared" ref="R286" ca="1" si="395">MAX(L286-$Z254*(1-((0.48*$Z252+L287)/(0.48*$Z252))^2),0)/(($F252-2*$F254)*$O$2)*1000</f>
        <v>0</v>
      </c>
      <c r="S286" s="19">
        <f t="shared" ref="S286" ca="1" si="396">MAX(M286-$Z254*(1-((0.48*$Z252+M287)/(0.48*$Z252))^2),0)/(($F252-2*$F254)*$O$2)*1000</f>
        <v>0</v>
      </c>
      <c r="T286" s="19">
        <f t="shared" ref="T286" ca="1" si="397">MAX(N286-$Z254*(1-((0.48*$Z252+N287)/(0.48*$Z252))^2),0)/(($F252-2*$F254)*$O$2)*1000</f>
        <v>0</v>
      </c>
      <c r="U286" s="17">
        <f ca="1">MAX(P286:T286)</f>
        <v>0</v>
      </c>
      <c r="V286" s="39">
        <v>9.36</v>
      </c>
      <c r="Y286" s="68">
        <f>2*V286*$O$2/10</f>
        <v>732.52173913043475</v>
      </c>
      <c r="Z286" s="69">
        <f>Y286*(F252-2*F254)/200</f>
        <v>80.577391304347827</v>
      </c>
    </row>
    <row r="287" spans="1:26" x14ac:dyDescent="0.35">
      <c r="A287" s="1">
        <f>B253</f>
        <v>1</v>
      </c>
      <c r="D287" s="1" t="s">
        <v>12</v>
      </c>
      <c r="E287" s="20">
        <f ca="1">E275</f>
        <v>-994.74</v>
      </c>
      <c r="F287" s="8">
        <f ca="1">O275</f>
        <v>-914.39460000000008</v>
      </c>
      <c r="G287" s="8">
        <f ca="1">P275</f>
        <v>-344.2514000000001</v>
      </c>
      <c r="H287" s="8">
        <f ca="1">Q275</f>
        <v>-720.59750000000008</v>
      </c>
      <c r="I287" s="8">
        <f ca="1">R275</f>
        <v>-538.0485000000001</v>
      </c>
      <c r="K287" s="17">
        <f ca="1">F287</f>
        <v>-914.39460000000008</v>
      </c>
      <c r="L287" s="17">
        <f t="shared" ref="L287" ca="1" si="398">G287</f>
        <v>-344.2514000000001</v>
      </c>
      <c r="M287" s="17">
        <f t="shared" ref="M287" ca="1" si="399">H287</f>
        <v>-720.59750000000008</v>
      </c>
      <c r="N287" s="17">
        <f t="shared" ref="N287" ca="1" si="400">I287</f>
        <v>-538.0485000000001</v>
      </c>
      <c r="Y287" s="61"/>
      <c r="Z287" s="61"/>
    </row>
    <row r="288" spans="1:26" x14ac:dyDescent="0.35">
      <c r="D288" s="7" t="s">
        <v>71</v>
      </c>
      <c r="E288" s="4">
        <f ca="1">($Z253+$Z285)*(1-ABS((0.48*$Z252+E287)/(0.48*$Z252+$Y285))^(1+1/(1+$Y285/$Z252)))</f>
        <v>527.18555699227841</v>
      </c>
      <c r="K288" s="4">
        <f ca="1">($Z253+$Z285)*(1-ABS((0.48*$Z252+K287)/(0.48*$Z252+$Y285))^(1+1/(1+$Y285/$Z252)))</f>
        <v>517.66309240214321</v>
      </c>
      <c r="L288" s="4">
        <f ca="1">($Z253+$Z285)*(1-ABS((0.48*$Z252+L287)/(0.48*$Z252+$Y285))^(1+1/(1+$Y285/$Z252)))</f>
        <v>417.93393232113681</v>
      </c>
      <c r="M288" s="4">
        <f ca="1">($Z253+$Z285)*(1-ABS((0.48*$Z252+M287)/(0.48*$Z252+$Y285))^(1+1/(1+$Y285/$Z252)))</f>
        <v>489.87260120259685</v>
      </c>
      <c r="N288" s="4">
        <f ca="1">($Z253+$Z285)*(1-ABS((0.48*$Z252+N287)/(0.48*$Z252+$Y285))^(1+1/(1+$Y285/$Z252)))</f>
        <v>457.82482350463209</v>
      </c>
      <c r="Y288" s="61"/>
      <c r="Z288" s="61"/>
    </row>
    <row r="289" spans="1:27" x14ac:dyDescent="0.35">
      <c r="D289" s="7" t="s">
        <v>72</v>
      </c>
      <c r="E289" s="4">
        <f ca="1">($Z254+$Z286)*(1-ABS((0.48*$Z252+E287)/(0.48*$Z252+$Y286))^(1+1/(1+$Y286/$Z252)))</f>
        <v>177.31014974077323</v>
      </c>
      <c r="K289" s="4">
        <f ca="1">($Z254+$Z286)*(1-ABS((0.48*$Z252+K287)/(0.48*$Z252+$Y286))^(1+1/(1+$Y286/$Z252)))</f>
        <v>173.5900838916792</v>
      </c>
      <c r="L289" s="4">
        <f ca="1">($Z254+$Z286)*(1-ABS((0.48*$Z252+L287)/(0.48*$Z252+$Y286))^(1+1/(1+$Y286/$Z252)))</f>
        <v>133.55813145556351</v>
      </c>
      <c r="M289" s="4">
        <f ca="1">($Z254+$Z286)*(1-ABS((0.48*$Z252+M287)/(0.48*$Z252+$Y286))^(1+1/(1+$Y286/$Z252)))</f>
        <v>162.59138841123507</v>
      </c>
      <c r="N289" s="4">
        <f ca="1">($Z254+$Z286)*(1-ABS((0.48*$Z252+N287)/(0.48*$Z252+$Y286))^(1+1/(1+$Y286/$Z252)))</f>
        <v>149.73431234368061</v>
      </c>
      <c r="Y289" s="61"/>
      <c r="Z289" s="61"/>
    </row>
    <row r="290" spans="1:27" x14ac:dyDescent="0.35">
      <c r="A290" t="str">
        <f ca="1">IF(MAX(E290:N290)&gt;1,"non verificato","verificato")</f>
        <v>verificato</v>
      </c>
      <c r="D290" s="7" t="s">
        <v>73</v>
      </c>
      <c r="E290" s="3">
        <f ca="1">ABS(E285/E288)^1.5+ABS(E286/E289)^1.5</f>
        <v>2.266403145436471E-2</v>
      </c>
      <c r="K290" s="3">
        <f t="shared" ref="K290:N290" ca="1" si="401">ABS(K285/K288)^1.5+ABS(K286/K289)^1.5</f>
        <v>0.27823363122494738</v>
      </c>
      <c r="L290" s="3">
        <f t="shared" ca="1" si="401"/>
        <v>0.28928912475966212</v>
      </c>
      <c r="M290" s="3">
        <f t="shared" ca="1" si="401"/>
        <v>0.28884177361965879</v>
      </c>
      <c r="N290" s="3">
        <f t="shared" ca="1" si="401"/>
        <v>0.37725849593465433</v>
      </c>
      <c r="Y290" s="61"/>
      <c r="Z290" s="61"/>
    </row>
    <row r="291" spans="1:27" x14ac:dyDescent="0.35">
      <c r="Y291" s="61"/>
      <c r="Z291" s="61"/>
    </row>
    <row r="292" spans="1:27" x14ac:dyDescent="0.35">
      <c r="B292" s="9" t="s">
        <v>58</v>
      </c>
      <c r="C292" s="1" t="s">
        <v>57</v>
      </c>
      <c r="D292" s="10"/>
      <c r="E292" s="15" t="s">
        <v>44</v>
      </c>
      <c r="F292" s="13" t="s">
        <v>63</v>
      </c>
      <c r="G292" s="13" t="s">
        <v>64</v>
      </c>
      <c r="H292" s="13" t="s">
        <v>65</v>
      </c>
      <c r="I292" s="13" t="s">
        <v>66</v>
      </c>
      <c r="J292" s="13" t="s">
        <v>67</v>
      </c>
      <c r="K292" s="15" t="s">
        <v>63</v>
      </c>
      <c r="L292" s="15" t="s">
        <v>64</v>
      </c>
      <c r="M292" s="15" t="s">
        <v>65</v>
      </c>
      <c r="N292" s="15" t="s">
        <v>66</v>
      </c>
      <c r="O292" s="7" t="str">
        <f>O284</f>
        <v>As,nec</v>
      </c>
      <c r="P292" s="13" t="s">
        <v>44</v>
      </c>
      <c r="Q292" s="13" t="s">
        <v>63</v>
      </c>
      <c r="R292" s="13" t="s">
        <v>64</v>
      </c>
      <c r="S292" s="13" t="s">
        <v>65</v>
      </c>
      <c r="T292" s="13" t="s">
        <v>66</v>
      </c>
      <c r="U292" s="13" t="s">
        <v>13</v>
      </c>
      <c r="V292" s="16" t="s">
        <v>68</v>
      </c>
      <c r="Y292" s="57" t="s">
        <v>69</v>
      </c>
      <c r="Z292" s="57" t="s">
        <v>70</v>
      </c>
    </row>
    <row r="293" spans="1:27" x14ac:dyDescent="0.35">
      <c r="D293" s="1" t="s">
        <v>52</v>
      </c>
      <c r="E293" s="17">
        <f ca="1">E278</f>
        <v>0.74658333333333338</v>
      </c>
      <c r="F293" s="4">
        <f t="shared" ref="F293:F294" ca="1" si="402">O278</f>
        <v>-224.11224999999999</v>
      </c>
      <c r="G293" s="4">
        <f t="shared" ref="G293:G294" ca="1" si="403">P278</f>
        <v>224.74541666666667</v>
      </c>
      <c r="H293" s="18">
        <f t="shared" ref="H293:H294" ca="1" si="404">Q278</f>
        <v>-479.816125</v>
      </c>
      <c r="I293" s="18">
        <f t="shared" ref="I293:I294" ca="1" si="405">R278</f>
        <v>480.44929166666662</v>
      </c>
      <c r="J293" s="4" t="str">
        <f>IF(R267="si",INDEX($N$40:$N$53,MATCH(A287,$L$40:$L$53,-1)+1,1),"---")</f>
        <v>---</v>
      </c>
      <c r="K293" s="17">
        <f ca="1">MAX(ABS(F293),IF(J293="---",0,0.3*J293))</f>
        <v>224.11224999999999</v>
      </c>
      <c r="L293" s="17">
        <f ca="1">MAX(ABS(G293),IF(J293="---",0,0.3*J293))</f>
        <v>224.74541666666667</v>
      </c>
      <c r="M293" s="17">
        <f ca="1">MAX(ABS(H293),J293)</f>
        <v>479.816125</v>
      </c>
      <c r="N293" s="17">
        <f ca="1">MAX(ABS(I293),J293)</f>
        <v>480.44929166666662</v>
      </c>
      <c r="O293" s="7" t="str">
        <f>O285</f>
        <v>lx (corto)</v>
      </c>
      <c r="P293" s="19">
        <f t="shared" ref="P293" ca="1" si="406">MAX(E293-$Z253*(1-((0.48*$Z252+E295)/(0.48*$Z252))^2),0)/(($F253-2*$F254)*$O$2)*1000</f>
        <v>0</v>
      </c>
      <c r="Q293" s="19">
        <f ca="1">MAX(K293-$Z253*(1-((0.48*$Z252+K295)/(0.48*$Z252))^2),0)/(($F253-2*$F254)*$O$2)*1000</f>
        <v>0.26955002523690075</v>
      </c>
      <c r="R293" s="19">
        <f ca="1">MAX(L293-$Z253*(1-((0.48*$Z252+L295)/(0.48*$Z252))^2),0)/(($F253-2*$F254)*$O$2)*1000</f>
        <v>4.8959742084925768</v>
      </c>
      <c r="S293" s="19">
        <f ca="1">MAX(M293-$Z253*(1-((0.48*$Z252+M295)/(0.48*$Z252))^2),0)/(($F253-2*$F254)*$O$2)*1000</f>
        <v>12.004594308090814</v>
      </c>
      <c r="T293" s="19">
        <f ca="1">MAX(N293-$Z253*(1-((0.48*$Z252+N295)/(0.48*$Z252))^2),0)/(($F253-2*$F254)*$O$2)*1000</f>
        <v>13.503629366984182</v>
      </c>
      <c r="U293" s="17">
        <f ca="1">MAX(P293:T293)</f>
        <v>13.503629366984182</v>
      </c>
      <c r="V293" s="39">
        <v>12.56</v>
      </c>
      <c r="Y293" s="68">
        <f>2*V293*$O$2/10</f>
        <v>982.95652173913061</v>
      </c>
      <c r="Z293" s="69">
        <f>Y293*(F253-2*F254)/200</f>
        <v>304.71652173913049</v>
      </c>
    </row>
    <row r="294" spans="1:27" x14ac:dyDescent="0.35">
      <c r="D294" s="1" t="s">
        <v>53</v>
      </c>
      <c r="E294" s="17">
        <f ca="1">E279</f>
        <v>-6.2717500000000008</v>
      </c>
      <c r="F294" s="18">
        <f t="shared" ca="1" si="402"/>
        <v>-67.973458333333326</v>
      </c>
      <c r="G294" s="18">
        <f t="shared" ca="1" si="403"/>
        <v>60.461958333333321</v>
      </c>
      <c r="H294" s="4">
        <f t="shared" ca="1" si="404"/>
        <v>17.12595</v>
      </c>
      <c r="I294" s="4">
        <f t="shared" ca="1" si="405"/>
        <v>-24.637449999999998</v>
      </c>
      <c r="J294" s="4" t="str">
        <f>IF(R268="si",INDEX($O$40:$O$53,MATCH(A287,$L$40:$L$53,-1)+1,1),"---")</f>
        <v>---</v>
      </c>
      <c r="K294" s="17">
        <f ca="1">MAX(ABS(F294),J294)</f>
        <v>67.973458333333326</v>
      </c>
      <c r="L294" s="17">
        <f ca="1">MAX(ABS(G294),J294)</f>
        <v>60.461958333333321</v>
      </c>
      <c r="M294" s="17">
        <f ca="1">MAX(ABS(H294),IF(J294="---",0,0.3*J294))</f>
        <v>17.12595</v>
      </c>
      <c r="N294" s="17">
        <f ca="1">MAX(ABS(I294),IF(J294="---",0,0.3*J294))</f>
        <v>24.637449999999998</v>
      </c>
      <c r="O294" s="7" t="str">
        <f>O286</f>
        <v>ly (lungo)</v>
      </c>
      <c r="P294" s="19">
        <f t="shared" ref="P294" ca="1" si="407">MAX(E294-$Z254*(1-((0.48*$Z252+E295)/(0.48*$Z252))^2),0)/(($F252-2*$F254)*$O$2)*1000</f>
        <v>0</v>
      </c>
      <c r="Q294" s="19">
        <f ca="1">MAX(K294-$Z254*(1-((0.48*$Z252+K295)/(0.48*$Z252))^2),0)/(($F252-2*$F254)*$O$2)*1000</f>
        <v>0</v>
      </c>
      <c r="R294" s="19">
        <f ca="1">MAX(L294-$Z254*(1-((0.48*$Z252+L295)/(0.48*$Z252))^2),0)/(($F252-2*$F254)*$O$2)*1000</f>
        <v>1.7480536556156114</v>
      </c>
      <c r="S294" s="19">
        <f ca="1">MAX(M294-$Z254*(1-((0.48*$Z252+M295)/(0.48*$Z252))^2),0)/(($F252-2*$F254)*$O$2)*1000</f>
        <v>0</v>
      </c>
      <c r="T294" s="19">
        <f ca="1">MAX(N294-$Z254*(1-((0.48*$Z252+N295)/(0.48*$Z252))^2),0)/(($F252-2*$F254)*$O$2)*1000</f>
        <v>0</v>
      </c>
      <c r="U294" s="17">
        <f ca="1">MAX(P294:T294)</f>
        <v>1.7480536556156114</v>
      </c>
      <c r="V294" s="39">
        <v>9.36</v>
      </c>
      <c r="Y294" s="68">
        <f>2*V294*$O$2/10</f>
        <v>732.52173913043475</v>
      </c>
      <c r="Z294" s="69">
        <f>Y294*(F252-2*F254)/200</f>
        <v>80.577391304347827</v>
      </c>
    </row>
    <row r="295" spans="1:27" x14ac:dyDescent="0.35">
      <c r="D295" s="1" t="s">
        <v>12</v>
      </c>
      <c r="E295" s="20">
        <f ca="1">E282</f>
        <v>-994.74</v>
      </c>
      <c r="F295" s="8">
        <f ca="1">O282</f>
        <v>-914.39460000000008</v>
      </c>
      <c r="G295" s="8">
        <f ca="1">P282</f>
        <v>-344.2514000000001</v>
      </c>
      <c r="H295" s="8">
        <f ca="1">Q282</f>
        <v>-720.59750000000008</v>
      </c>
      <c r="I295" s="8">
        <f ca="1">R282</f>
        <v>-538.0485000000001</v>
      </c>
      <c r="K295" s="17">
        <f ca="1">F295</f>
        <v>-914.39460000000008</v>
      </c>
      <c r="L295" s="17">
        <f t="shared" ref="L295" ca="1" si="408">G295</f>
        <v>-344.2514000000001</v>
      </c>
      <c r="M295" s="17">
        <f t="shared" ref="M295" ca="1" si="409">H295</f>
        <v>-720.59750000000008</v>
      </c>
      <c r="N295" s="17">
        <f t="shared" ref="N295" ca="1" si="410">I295</f>
        <v>-538.0485000000001</v>
      </c>
    </row>
    <row r="296" spans="1:27" x14ac:dyDescent="0.35">
      <c r="D296" s="7" t="s">
        <v>71</v>
      </c>
      <c r="E296" s="4">
        <f ca="1">($Z253+$Z293)*(1-ABS((0.48*$Z252+E295)/(0.48*$Z252+$Y293))^(1+1/(1+$Y293/$Z252)))</f>
        <v>527.18555699227841</v>
      </c>
      <c r="K296" s="4">
        <f ca="1">($Z253+$Z293)*(1-ABS((0.48*$Z252+K295)/(0.48*$Z252+$Y293))^(1+1/(1+$Y293/$Z252)))</f>
        <v>517.66309240214321</v>
      </c>
      <c r="L296" s="4">
        <f ca="1">($Z253+$Z293)*(1-ABS((0.48*$Z252+L295)/(0.48*$Z252+$Y293))^(1+1/(1+$Y293/$Z252)))</f>
        <v>417.93393232113681</v>
      </c>
      <c r="M296" s="4">
        <f ca="1">($Z253+$Z293)*(1-ABS((0.48*$Z252+M295)/(0.48*$Z252+$Y293))^(1+1/(1+$Y293/$Z252)))</f>
        <v>489.87260120259685</v>
      </c>
      <c r="N296" s="4">
        <f ca="1">($Z253+$Z293)*(1-ABS((0.48*$Z252+N295)/(0.48*$Z252+$Y293))^(1+1/(1+$Y293/$Z252)))</f>
        <v>457.82482350463209</v>
      </c>
    </row>
    <row r="297" spans="1:27" x14ac:dyDescent="0.35">
      <c r="D297" s="7" t="s">
        <v>72</v>
      </c>
      <c r="E297" s="4">
        <f ca="1">($Z254+$Z294)*(1-ABS((0.48*$Z252+E295)/(0.48*$Z252+$Y294))^(1+1/(1+$Y294/$Z252)))</f>
        <v>177.31014974077323</v>
      </c>
      <c r="K297" s="4">
        <f ca="1">($Z254+$Z294)*(1-ABS((0.48*$Z252+K295)/(0.48*$Z252+$Y294))^(1+1/(1+$Y294/$Z252)))</f>
        <v>173.5900838916792</v>
      </c>
      <c r="L297" s="4">
        <f ca="1">($Z254+$Z294)*(1-ABS((0.48*$Z252+L295)/(0.48*$Z252+$Y294))^(1+1/(1+$Y294/$Z252)))</f>
        <v>133.55813145556351</v>
      </c>
      <c r="M297" s="4">
        <f ca="1">($Z254+$Z294)*(1-ABS((0.48*$Z252+M295)/(0.48*$Z252+$Y294))^(1+1/(1+$Y294/$Z252)))</f>
        <v>162.59138841123507</v>
      </c>
      <c r="N297" s="4">
        <f ca="1">($Z254+$Z294)*(1-ABS((0.48*$Z252+N295)/(0.48*$Z252+$Y294))^(1+1/(1+$Y294/$Z252)))</f>
        <v>149.73431234368061</v>
      </c>
    </row>
    <row r="298" spans="1:27" x14ac:dyDescent="0.35">
      <c r="A298" t="str">
        <f ca="1">IF(MAX(E298:N298)&gt;1,"non verificato","verificato")</f>
        <v>non verificato</v>
      </c>
      <c r="D298" s="7" t="s">
        <v>73</v>
      </c>
      <c r="E298" s="3">
        <f ca="1">ABS(E293/E296)^1.5+ABS(E294/E297)^1.5</f>
        <v>6.7057600016190745E-3</v>
      </c>
      <c r="K298" s="3">
        <f t="shared" ref="K298:N298" ca="1" si="411">ABS(K293/K296)^1.5+ABS(K294/K297)^1.5</f>
        <v>0.52988882051822273</v>
      </c>
      <c r="L298" s="3">
        <f t="shared" ca="1" si="411"/>
        <v>0.6989351404730485</v>
      </c>
      <c r="M298" s="3">
        <f t="shared" ca="1" si="411"/>
        <v>1.0035504527342185</v>
      </c>
      <c r="N298" s="3">
        <f t="shared" ca="1" si="411"/>
        <v>1.1417782335416466</v>
      </c>
    </row>
    <row r="299" spans="1:27" x14ac:dyDescent="0.35">
      <c r="A299" s="26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</row>
    <row r="301" spans="1:27" x14ac:dyDescent="0.35">
      <c r="A301" t="s">
        <v>21</v>
      </c>
      <c r="B301" s="1">
        <f ca="1">$A$6</f>
        <v>20</v>
      </c>
      <c r="D301" t="s">
        <v>22</v>
      </c>
      <c r="E301" s="1" t="s">
        <v>115</v>
      </c>
      <c r="F301" s="36">
        <v>30</v>
      </c>
      <c r="G301" t="s">
        <v>23</v>
      </c>
      <c r="H301" t="s">
        <v>24</v>
      </c>
      <c r="L301" t="s">
        <v>25</v>
      </c>
      <c r="M301" s="36">
        <v>30</v>
      </c>
      <c r="N301" t="s">
        <v>23</v>
      </c>
      <c r="O301" t="s">
        <v>26</v>
      </c>
      <c r="V301" s="61" t="s">
        <v>27</v>
      </c>
      <c r="W301" s="57">
        <f ca="1">MATCH(B302,$C$6:$C$33,-1)</f>
        <v>17</v>
      </c>
      <c r="X301" s="61"/>
      <c r="Y301" s="57" t="s">
        <v>28</v>
      </c>
      <c r="Z301" s="68">
        <f>F301*F302*$O$1/10</f>
        <v>2975</v>
      </c>
      <c r="AA301" s="61" t="s">
        <v>29</v>
      </c>
    </row>
    <row r="302" spans="1:27" x14ac:dyDescent="0.35">
      <c r="A302" t="s">
        <v>30</v>
      </c>
      <c r="B302" s="41">
        <f>MAX(1,B253-1)</f>
        <v>1</v>
      </c>
      <c r="E302" s="1" t="s">
        <v>31</v>
      </c>
      <c r="F302" s="36">
        <v>70</v>
      </c>
      <c r="G302" t="s">
        <v>23</v>
      </c>
      <c r="H302" t="s">
        <v>32</v>
      </c>
      <c r="L302" t="s">
        <v>33</v>
      </c>
      <c r="M302" s="36">
        <v>30</v>
      </c>
      <c r="N302" t="s">
        <v>23</v>
      </c>
      <c r="O302" t="s">
        <v>34</v>
      </c>
      <c r="V302" s="61"/>
      <c r="W302" s="61"/>
      <c r="X302" s="61"/>
      <c r="Y302" s="57" t="s">
        <v>35</v>
      </c>
      <c r="Z302" s="57">
        <f>0.12*Z301*F302/100</f>
        <v>249.9</v>
      </c>
      <c r="AA302" s="61" t="s">
        <v>36</v>
      </c>
    </row>
    <row r="303" spans="1:27" x14ac:dyDescent="0.35">
      <c r="B303" s="43" t="str">
        <f>IF(B302=B253,"duplicato","")</f>
        <v>duplicato</v>
      </c>
      <c r="E303" s="1" t="s">
        <v>37</v>
      </c>
      <c r="F303" s="48">
        <f>$L$3</f>
        <v>4</v>
      </c>
      <c r="G303" t="s">
        <v>23</v>
      </c>
      <c r="H303" t="s">
        <v>38</v>
      </c>
      <c r="L303" t="s">
        <v>39</v>
      </c>
      <c r="M303" s="38">
        <v>320</v>
      </c>
      <c r="N303" t="s">
        <v>23</v>
      </c>
      <c r="O303" t="s">
        <v>117</v>
      </c>
      <c r="V303" s="61"/>
      <c r="W303" s="61"/>
      <c r="X303" s="61"/>
      <c r="Y303" s="57" t="s">
        <v>40</v>
      </c>
      <c r="Z303" s="57">
        <f>0.12*Z301*F301/100</f>
        <v>107.1</v>
      </c>
      <c r="AA303" s="61" t="s">
        <v>36</v>
      </c>
    </row>
    <row r="305" spans="1:18" x14ac:dyDescent="0.35">
      <c r="A305" t="s">
        <v>41</v>
      </c>
      <c r="B305" s="9" t="s">
        <v>42</v>
      </c>
      <c r="C305" s="1" t="s">
        <v>43</v>
      </c>
      <c r="E305" s="2" t="s">
        <v>44</v>
      </c>
      <c r="F305" s="2" t="s">
        <v>45</v>
      </c>
      <c r="G305" s="2" t="s">
        <v>46</v>
      </c>
      <c r="H305" s="2" t="s">
        <v>47</v>
      </c>
      <c r="I305" s="2" t="s">
        <v>48</v>
      </c>
      <c r="J305" s="2" t="s">
        <v>49</v>
      </c>
      <c r="K305" s="2" t="s">
        <v>50</v>
      </c>
      <c r="L305" s="2" t="s">
        <v>51</v>
      </c>
      <c r="O305" s="23"/>
    </row>
    <row r="306" spans="1:18" x14ac:dyDescent="0.35">
      <c r="D306" s="1" t="s">
        <v>52</v>
      </c>
      <c r="E306" s="4">
        <f t="shared" ref="E306" ca="1" si="412">INDEX(O$6:O$33,$W301,1)</f>
        <v>-1.0620000000000001</v>
      </c>
      <c r="F306" s="4">
        <f t="shared" ref="F306" ca="1" si="413">INDEX(P$6:P$33,$W301,1)</f>
        <v>-0.54600000000000004</v>
      </c>
      <c r="G306" s="4">
        <f t="shared" ref="G306" ca="1" si="414">INDEX(Q$6:Q$33,$W301,1)</f>
        <v>29.649000000000001</v>
      </c>
      <c r="H306" s="4">
        <f t="shared" ref="H306" ca="1" si="415">INDEX(R$6:R$33,$W301,1)</f>
        <v>225.87299999999999</v>
      </c>
      <c r="I306" s="4">
        <f t="shared" ref="I306" ca="1" si="416">INDEX(S$6:S$33,$W301,1)</f>
        <v>24.576000000000001</v>
      </c>
      <c r="J306" s="4">
        <f t="shared" ref="J306" ca="1" si="417">INDEX(T$6:T$33,$W301,1)</f>
        <v>36.158000000000001</v>
      </c>
    </row>
    <row r="307" spans="1:18" x14ac:dyDescent="0.35">
      <c r="D307" s="1" t="s">
        <v>53</v>
      </c>
      <c r="E307" s="4">
        <f t="shared" ref="E307:J307" ca="1" si="418">INDEX(E$6:E$33,$W301,1)</f>
        <v>16.215</v>
      </c>
      <c r="F307" s="4">
        <f t="shared" ca="1" si="418"/>
        <v>9.6999999999999993</v>
      </c>
      <c r="G307" s="4">
        <f t="shared" ca="1" si="418"/>
        <v>59.698999999999998</v>
      </c>
      <c r="H307" s="4">
        <f t="shared" ca="1" si="418"/>
        <v>-0.73099999999999998</v>
      </c>
      <c r="I307" s="4">
        <f t="shared" ca="1" si="418"/>
        <v>0.73099999999999998</v>
      </c>
      <c r="J307" s="4">
        <f t="shared" ca="1" si="418"/>
        <v>1.0760000000000001</v>
      </c>
    </row>
    <row r="308" spans="1:18" x14ac:dyDescent="0.35">
      <c r="D308" s="1" t="s">
        <v>55</v>
      </c>
      <c r="E308" s="4">
        <f t="shared" ref="E308" ca="1" si="419">INDEX(O$6:O$33,$W301+2,1)</f>
        <v>-0.54800000000000004</v>
      </c>
      <c r="F308" s="4">
        <f t="shared" ref="F308" ca="1" si="420">INDEX(P$6:P$33,$W301+2,1)</f>
        <v>-0.26100000000000001</v>
      </c>
      <c r="G308" s="4">
        <f t="shared" ref="G308" ca="1" si="421">INDEX(Q$6:Q$33,$W301+2,1)</f>
        <v>22.664000000000001</v>
      </c>
      <c r="H308" s="4">
        <f t="shared" ref="H308" ca="1" si="422">INDEX(R$6:R$33,$W301+2,1)</f>
        <v>186.625</v>
      </c>
      <c r="I308" s="4">
        <f t="shared" ref="I308" ca="1" si="423">INDEX(S$6:S$33,$W301+2,1)</f>
        <v>20.52</v>
      </c>
      <c r="J308" s="4">
        <f t="shared" ref="J308" ca="1" si="424">INDEX(T$6:T$33,$W301+2,1)</f>
        <v>30.189</v>
      </c>
    </row>
    <row r="309" spans="1:18" x14ac:dyDescent="0.35">
      <c r="D309" s="1" t="s">
        <v>54</v>
      </c>
      <c r="E309" s="4">
        <f t="shared" ref="E309:J309" ca="1" si="425">INDEX(E$6:E$33,$W301+2,1)</f>
        <v>6.8140000000000001</v>
      </c>
      <c r="F309" s="4">
        <f t="shared" ca="1" si="425"/>
        <v>4.077</v>
      </c>
      <c r="G309" s="4">
        <f t="shared" ca="1" si="425"/>
        <v>37.155999999999999</v>
      </c>
      <c r="H309" s="4">
        <f t="shared" ca="1" si="425"/>
        <v>-0.41799999999999998</v>
      </c>
      <c r="I309" s="4">
        <f t="shared" ca="1" si="425"/>
        <v>0.45400000000000001</v>
      </c>
      <c r="J309" s="4">
        <f t="shared" ca="1" si="425"/>
        <v>0.66800000000000004</v>
      </c>
      <c r="M309" t="s">
        <v>98</v>
      </c>
    </row>
    <row r="310" spans="1:18" x14ac:dyDescent="0.35">
      <c r="D310" s="1" t="s">
        <v>12</v>
      </c>
      <c r="E310" s="4">
        <f t="shared" ref="E310" ca="1" si="426">INDEX(Y$6:Y$33,$W301+3,1)</f>
        <v>-994.74</v>
      </c>
      <c r="F310" s="4">
        <f t="shared" ref="F310" ca="1" si="427">INDEX(Z$6:Z$33,$W301+3,1)</f>
        <v>-629.32300000000009</v>
      </c>
      <c r="G310" s="4">
        <f t="shared" ref="G310" ca="1" si="428">INDEX(AA$6:AA$33,$W301+3,1)</f>
        <v>-279.89100000000002</v>
      </c>
      <c r="H310" s="4">
        <f t="shared" ref="H310" ca="1" si="429">INDEX(AB$6:AB$33,$W301+3,1)</f>
        <v>-1.4910000000000001</v>
      </c>
      <c r="I310" s="4">
        <f t="shared" ref="I310" ca="1" si="430">INDEX(AC$6:AC$33,$W301+3,1)</f>
        <v>-3.2839999999999998</v>
      </c>
      <c r="J310" s="4">
        <f t="shared" ref="J310" ca="1" si="431">INDEX(AD$6:AD$33,$W301+3,1)</f>
        <v>-4.8310000000000004</v>
      </c>
      <c r="K310" s="4">
        <f>L310*1.3</f>
        <v>0</v>
      </c>
      <c r="L310" s="39">
        <f>IF(B303="duplicato",L261,L268)</f>
        <v>0</v>
      </c>
      <c r="M310" t="s">
        <v>56</v>
      </c>
    </row>
    <row r="311" spans="1:18" x14ac:dyDescent="0.35">
      <c r="M311" t="s">
        <v>96</v>
      </c>
    </row>
    <row r="312" spans="1:18" x14ac:dyDescent="0.35">
      <c r="B312" s="9" t="s">
        <v>42</v>
      </c>
      <c r="C312" s="1" t="s">
        <v>57</v>
      </c>
      <c r="E312" s="2" t="s">
        <v>44</v>
      </c>
      <c r="F312" s="2" t="s">
        <v>45</v>
      </c>
      <c r="G312" s="2" t="s">
        <v>46</v>
      </c>
      <c r="H312" s="2" t="s">
        <v>47</v>
      </c>
      <c r="I312" s="2" t="s">
        <v>48</v>
      </c>
      <c r="J312" s="2" t="s">
        <v>49</v>
      </c>
      <c r="K312" s="2" t="s">
        <v>50</v>
      </c>
      <c r="L312" s="2" t="s">
        <v>51</v>
      </c>
    </row>
    <row r="313" spans="1:18" x14ac:dyDescent="0.35">
      <c r="D313" s="1" t="s">
        <v>52</v>
      </c>
      <c r="E313" s="4">
        <f t="shared" ref="E313" ca="1" si="432">INDEX(O$6:O$33,$W301+1,1)</f>
        <v>0.91100000000000003</v>
      </c>
      <c r="F313" s="4">
        <f t="shared" ref="F313" ca="1" si="433">INDEX(P$6:P$33,$W301+1,1)</f>
        <v>0.39500000000000002</v>
      </c>
      <c r="G313" s="4">
        <f t="shared" ref="G313" ca="1" si="434">INDEX(Q$6:Q$33,$W301+1,1)</f>
        <v>-52.005000000000003</v>
      </c>
      <c r="H313" s="4">
        <f t="shared" ref="H313" ca="1" si="435">INDEX(R$6:R$33,$W301+1,1)</f>
        <v>-446.16699999999997</v>
      </c>
      <c r="I313" s="4">
        <f t="shared" ref="I313" ca="1" si="436">INDEX(S$6:S$33,$W301+1,1)</f>
        <v>-49.295000000000002</v>
      </c>
      <c r="J313" s="4">
        <f t="shared" ref="J313" ca="1" si="437">INDEX(T$6:T$33,$W301+1,1)</f>
        <v>-72.524000000000001</v>
      </c>
      <c r="Q313" s="57" t="s">
        <v>113</v>
      </c>
      <c r="R313" s="57" t="str">
        <f>IF(F301&lt;=F302,"corto","lungo")</f>
        <v>corto</v>
      </c>
    </row>
    <row r="314" spans="1:18" x14ac:dyDescent="0.35">
      <c r="D314" s="1" t="s">
        <v>53</v>
      </c>
      <c r="E314" s="4">
        <f t="shared" ref="E314:J314" ca="1" si="438">INDEX(E$6:E$33,$W301+1,1)</f>
        <v>-8.3160000000000007</v>
      </c>
      <c r="F314" s="4">
        <f t="shared" ca="1" si="438"/>
        <v>-4.9790000000000001</v>
      </c>
      <c r="G314" s="4">
        <f t="shared" ca="1" si="438"/>
        <v>-74.064999999999998</v>
      </c>
      <c r="H314" s="4">
        <f t="shared" ca="1" si="438"/>
        <v>0.77400000000000002</v>
      </c>
      <c r="I314" s="4">
        <f t="shared" ca="1" si="438"/>
        <v>-0.90300000000000002</v>
      </c>
      <c r="J314" s="4">
        <f t="shared" ca="1" si="438"/>
        <v>-1.3280000000000001</v>
      </c>
      <c r="Q314" s="57" t="s">
        <v>114</v>
      </c>
      <c r="R314" s="57" t="str">
        <f>IF(F302&lt;=F301,"corto","lungo")</f>
        <v>lungo</v>
      </c>
    </row>
    <row r="315" spans="1:18" x14ac:dyDescent="0.35">
      <c r="D315" s="1" t="s">
        <v>55</v>
      </c>
      <c r="E315" s="4">
        <f ca="1">E308</f>
        <v>-0.54800000000000004</v>
      </c>
      <c r="F315" s="4">
        <f t="shared" ref="F315:J315" ca="1" si="439">F308</f>
        <v>-0.26100000000000001</v>
      </c>
      <c r="G315" s="4">
        <f t="shared" ca="1" si="439"/>
        <v>22.664000000000001</v>
      </c>
      <c r="H315" s="4">
        <f t="shared" ca="1" si="439"/>
        <v>186.625</v>
      </c>
      <c r="I315" s="4">
        <f t="shared" ca="1" si="439"/>
        <v>20.52</v>
      </c>
      <c r="J315" s="4">
        <f t="shared" ca="1" si="439"/>
        <v>30.189</v>
      </c>
    </row>
    <row r="316" spans="1:18" x14ac:dyDescent="0.35">
      <c r="D316" s="1" t="s">
        <v>54</v>
      </c>
      <c r="E316" s="4">
        <f ca="1">E309</f>
        <v>6.8140000000000001</v>
      </c>
      <c r="F316" s="4">
        <f t="shared" ref="F316:J316" ca="1" si="440">F309</f>
        <v>4.077</v>
      </c>
      <c r="G316" s="4">
        <f t="shared" ca="1" si="440"/>
        <v>37.155999999999999</v>
      </c>
      <c r="H316" s="4">
        <f t="shared" ca="1" si="440"/>
        <v>-0.41799999999999998</v>
      </c>
      <c r="I316" s="4">
        <f t="shared" ca="1" si="440"/>
        <v>0.45400000000000001</v>
      </c>
      <c r="J316" s="4">
        <f t="shared" ca="1" si="440"/>
        <v>0.66800000000000004</v>
      </c>
      <c r="Q316" s="67" t="s">
        <v>111</v>
      </c>
      <c r="R316" s="57" t="str">
        <f>IF(AND($E$37="solo direzione rigida",R313="lungo"),"no","si")</f>
        <v>si</v>
      </c>
    </row>
    <row r="317" spans="1:18" x14ac:dyDescent="0.35">
      <c r="D317" s="1" t="s">
        <v>12</v>
      </c>
      <c r="E317" s="4">
        <f ca="1">E310</f>
        <v>-994.74</v>
      </c>
      <c r="F317" s="4">
        <f t="shared" ref="F317:J317" ca="1" si="441">F310</f>
        <v>-629.32300000000009</v>
      </c>
      <c r="G317" s="4">
        <f t="shared" ca="1" si="441"/>
        <v>-279.89100000000002</v>
      </c>
      <c r="H317" s="4">
        <f t="shared" ca="1" si="441"/>
        <v>-1.4910000000000001</v>
      </c>
      <c r="I317" s="4">
        <f t="shared" ca="1" si="441"/>
        <v>-3.2839999999999998</v>
      </c>
      <c r="J317" s="4">
        <f t="shared" ca="1" si="441"/>
        <v>-4.8310000000000004</v>
      </c>
      <c r="K317" s="4">
        <f>L317*1.3</f>
        <v>0</v>
      </c>
      <c r="L317" s="39">
        <f>-F301*F302*(M303-(M301+M302))*$W$1/1000000+L310</f>
        <v>0</v>
      </c>
      <c r="Q317" s="67" t="s">
        <v>112</v>
      </c>
      <c r="R317" s="57" t="str">
        <f>IF(AND($E$37="solo direzione rigida",R314="lungo"),"no","si")</f>
        <v>si</v>
      </c>
    </row>
    <row r="319" spans="1:18" s="10" customFormat="1" x14ac:dyDescent="0.35">
      <c r="B319" s="11" t="s">
        <v>58</v>
      </c>
      <c r="C319" s="12" t="s">
        <v>43</v>
      </c>
      <c r="E319" s="13" t="s">
        <v>44</v>
      </c>
      <c r="F319" s="13" t="s">
        <v>45</v>
      </c>
      <c r="G319" s="13" t="s">
        <v>46</v>
      </c>
      <c r="H319" s="13" t="s">
        <v>47</v>
      </c>
      <c r="I319" s="13" t="s">
        <v>48</v>
      </c>
      <c r="J319" s="13" t="s">
        <v>49</v>
      </c>
      <c r="K319" s="13" t="s">
        <v>59</v>
      </c>
      <c r="L319" s="13" t="s">
        <v>60</v>
      </c>
      <c r="M319" s="13" t="s">
        <v>61</v>
      </c>
      <c r="N319" s="13" t="s">
        <v>62</v>
      </c>
      <c r="O319" s="13" t="s">
        <v>63</v>
      </c>
      <c r="P319" s="13" t="s">
        <v>64</v>
      </c>
      <c r="Q319" s="13" t="s">
        <v>65</v>
      </c>
      <c r="R319" s="13" t="s">
        <v>66</v>
      </c>
    </row>
    <row r="320" spans="1:18" s="10" customFormat="1" x14ac:dyDescent="0.35">
      <c r="D320" s="12" t="s">
        <v>52</v>
      </c>
      <c r="E320" s="14">
        <f t="shared" ref="E320:F320" ca="1" si="442">E306-(E306-E313)/$M303*$M301</f>
        <v>-0.87703125000000004</v>
      </c>
      <c r="F320" s="14">
        <f t="shared" ca="1" si="442"/>
        <v>-0.45778125000000003</v>
      </c>
      <c r="G320" s="14">
        <f ca="1">G306-(G306-G313)/$M303*$M301</f>
        <v>21.993937500000001</v>
      </c>
      <c r="H320" s="14">
        <f t="shared" ref="H320:J320" ca="1" si="443">H306-(H306-H313)/$M303*$M301</f>
        <v>162.86924999999999</v>
      </c>
      <c r="I320" s="14">
        <f t="shared" ca="1" si="443"/>
        <v>17.650593749999999</v>
      </c>
      <c r="J320" s="14">
        <f t="shared" ca="1" si="443"/>
        <v>25.9690625</v>
      </c>
      <c r="K320" s="14">
        <f ca="1">(ABS(G320)+ABS(I320))*SIGN(G320)</f>
        <v>39.64453125</v>
      </c>
      <c r="L320" s="14">
        <f ca="1">(ABS(H320)+ABS(J320))*SIGN(H320)</f>
        <v>188.8383125</v>
      </c>
      <c r="M320" s="14">
        <f ca="1">(ABS(K320)+0.3*ABS(L320))*SIGN(K320)</f>
        <v>96.296025</v>
      </c>
      <c r="N320" s="14">
        <f t="shared" ref="N320:N324" ca="1" si="444">(ABS(L320)+0.3*ABS(K320))*SIGN(L320)</f>
        <v>200.73167187499999</v>
      </c>
      <c r="O320" s="14">
        <f ca="1">F320+M320</f>
        <v>95.838243750000004</v>
      </c>
      <c r="P320" s="14">
        <f ca="1">F320-M320</f>
        <v>-96.753806249999997</v>
      </c>
      <c r="Q320" s="14">
        <f ca="1">F320+N320</f>
        <v>200.27389062499998</v>
      </c>
      <c r="R320" s="14">
        <f ca="1">F320-N320</f>
        <v>-201.189453125</v>
      </c>
    </row>
    <row r="321" spans="1:26" s="10" customFormat="1" x14ac:dyDescent="0.35">
      <c r="D321" s="12" t="s">
        <v>53</v>
      </c>
      <c r="E321" s="14">
        <f t="shared" ref="E321:F321" ca="1" si="445">E307-(E307-E314)/$M303*$M301</f>
        <v>13.915218749999999</v>
      </c>
      <c r="F321" s="14">
        <f t="shared" ca="1" si="445"/>
        <v>8.32384375</v>
      </c>
      <c r="G321" s="14">
        <f ca="1">G307-(G307-G314)/$M303*$M301</f>
        <v>47.158625000000001</v>
      </c>
      <c r="H321" s="14">
        <f t="shared" ref="H321:J321" ca="1" si="446">H307-(H307-H314)/$M303*$M301</f>
        <v>-0.58990624999999997</v>
      </c>
      <c r="I321" s="14">
        <f t="shared" ca="1" si="446"/>
        <v>0.57781250000000006</v>
      </c>
      <c r="J321" s="14">
        <f t="shared" ca="1" si="446"/>
        <v>0.85062500000000008</v>
      </c>
      <c r="K321" s="14">
        <f t="shared" ref="K321:K324" ca="1" si="447">(ABS(G321)+ABS(I321))*SIGN(G321)</f>
        <v>47.736437500000001</v>
      </c>
      <c r="L321" s="14">
        <f t="shared" ref="L321:L324" ca="1" si="448">(ABS(H321)+ABS(J321))*SIGN(H321)</f>
        <v>-1.44053125</v>
      </c>
      <c r="M321" s="14">
        <f t="shared" ref="M321:M324" ca="1" si="449">(ABS(K321)+0.3*ABS(L321))*SIGN(K321)</f>
        <v>48.168596874999999</v>
      </c>
      <c r="N321" s="14">
        <f t="shared" ca="1" si="444"/>
        <v>-15.761462499999999</v>
      </c>
      <c r="O321" s="14">
        <f t="shared" ref="O321:O323" ca="1" si="450">F321+M321</f>
        <v>56.492440625</v>
      </c>
      <c r="P321" s="14">
        <f t="shared" ref="P321:P323" ca="1" si="451">F321-M321</f>
        <v>-39.844753124999997</v>
      </c>
      <c r="Q321" s="14">
        <f t="shared" ref="Q321:Q323" ca="1" si="452">F321+N321</f>
        <v>-7.4376187499999986</v>
      </c>
      <c r="R321" s="14">
        <f t="shared" ref="R321:R323" ca="1" si="453">F321-N321</f>
        <v>24.085306249999999</v>
      </c>
    </row>
    <row r="322" spans="1:26" s="10" customFormat="1" x14ac:dyDescent="0.35">
      <c r="D322" s="1" t="s">
        <v>55</v>
      </c>
      <c r="E322" s="14">
        <f t="shared" ref="E322:J322" ca="1" si="454">E308</f>
        <v>-0.54800000000000004</v>
      </c>
      <c r="F322" s="14">
        <f t="shared" ca="1" si="454"/>
        <v>-0.26100000000000001</v>
      </c>
      <c r="G322" s="14">
        <f t="shared" ca="1" si="454"/>
        <v>22.664000000000001</v>
      </c>
      <c r="H322" s="14">
        <f t="shared" ca="1" si="454"/>
        <v>186.625</v>
      </c>
      <c r="I322" s="14">
        <f t="shared" ca="1" si="454"/>
        <v>20.52</v>
      </c>
      <c r="J322" s="14">
        <f t="shared" ca="1" si="454"/>
        <v>30.189</v>
      </c>
      <c r="K322" s="14">
        <f t="shared" ca="1" si="447"/>
        <v>43.183999999999997</v>
      </c>
      <c r="L322" s="14">
        <f t="shared" ca="1" si="448"/>
        <v>216.81399999999999</v>
      </c>
      <c r="M322" s="14">
        <f t="shared" ca="1" si="449"/>
        <v>108.22819999999999</v>
      </c>
      <c r="N322" s="14">
        <f t="shared" ca="1" si="444"/>
        <v>229.76919999999998</v>
      </c>
      <c r="O322" s="14">
        <f t="shared" ca="1" si="450"/>
        <v>107.96719999999999</v>
      </c>
      <c r="P322" s="14">
        <f t="shared" ca="1" si="451"/>
        <v>-108.48919999999998</v>
      </c>
      <c r="Q322" s="14">
        <f t="shared" ca="1" si="452"/>
        <v>229.50819999999999</v>
      </c>
      <c r="R322" s="14">
        <f t="shared" ca="1" si="453"/>
        <v>-230.03019999999998</v>
      </c>
    </row>
    <row r="323" spans="1:26" s="10" customFormat="1" x14ac:dyDescent="0.35">
      <c r="D323" s="1" t="s">
        <v>54</v>
      </c>
      <c r="E323" s="14">
        <f t="shared" ref="E323:J323" ca="1" si="455">E309</f>
        <v>6.8140000000000001</v>
      </c>
      <c r="F323" s="14">
        <f t="shared" ca="1" si="455"/>
        <v>4.077</v>
      </c>
      <c r="G323" s="14">
        <f t="shared" ca="1" si="455"/>
        <v>37.155999999999999</v>
      </c>
      <c r="H323" s="14">
        <f t="shared" ca="1" si="455"/>
        <v>-0.41799999999999998</v>
      </c>
      <c r="I323" s="14">
        <f t="shared" ca="1" si="455"/>
        <v>0.45400000000000001</v>
      </c>
      <c r="J323" s="14">
        <f t="shared" ca="1" si="455"/>
        <v>0.66800000000000004</v>
      </c>
      <c r="K323" s="14">
        <f t="shared" ca="1" si="447"/>
        <v>37.61</v>
      </c>
      <c r="L323" s="14">
        <f t="shared" ca="1" si="448"/>
        <v>-1.0860000000000001</v>
      </c>
      <c r="M323" s="14">
        <f t="shared" ca="1" si="449"/>
        <v>37.9358</v>
      </c>
      <c r="N323" s="14">
        <f t="shared" ca="1" si="444"/>
        <v>-12.369</v>
      </c>
      <c r="O323" s="14">
        <f t="shared" ca="1" si="450"/>
        <v>42.012799999999999</v>
      </c>
      <c r="P323" s="14">
        <f t="shared" ca="1" si="451"/>
        <v>-33.858800000000002</v>
      </c>
      <c r="Q323" s="14">
        <f t="shared" ca="1" si="452"/>
        <v>-8.2919999999999998</v>
      </c>
      <c r="R323" s="14">
        <f t="shared" ca="1" si="453"/>
        <v>16.445999999999998</v>
      </c>
    </row>
    <row r="324" spans="1:26" s="10" customFormat="1" x14ac:dyDescent="0.35">
      <c r="D324" s="12" t="s">
        <v>12</v>
      </c>
      <c r="E324" s="14">
        <f ca="1">E310+K310</f>
        <v>-994.74</v>
      </c>
      <c r="F324" s="14">
        <f ca="1">F310+L310</f>
        <v>-629.32300000000009</v>
      </c>
      <c r="G324" s="14">
        <f t="shared" ref="G324:J324" ca="1" si="456">G310</f>
        <v>-279.89100000000002</v>
      </c>
      <c r="H324" s="14">
        <f t="shared" ca="1" si="456"/>
        <v>-1.4910000000000001</v>
      </c>
      <c r="I324" s="14">
        <f t="shared" ca="1" si="456"/>
        <v>-3.2839999999999998</v>
      </c>
      <c r="J324" s="14">
        <f t="shared" ca="1" si="456"/>
        <v>-4.8310000000000004</v>
      </c>
      <c r="K324" s="14">
        <f t="shared" ca="1" si="447"/>
        <v>-283.17500000000001</v>
      </c>
      <c r="L324" s="14">
        <f t="shared" ca="1" si="448"/>
        <v>-6.322000000000001</v>
      </c>
      <c r="M324" s="14">
        <f t="shared" ca="1" si="449"/>
        <v>-285.07159999999999</v>
      </c>
      <c r="N324" s="14">
        <f t="shared" ca="1" si="444"/>
        <v>-91.274500000000003</v>
      </c>
      <c r="O324" s="14">
        <f ca="1">F324+M324</f>
        <v>-914.39460000000008</v>
      </c>
      <c r="P324" s="14">
        <f ca="1">F324-M324</f>
        <v>-344.2514000000001</v>
      </c>
      <c r="Q324" s="14">
        <f ca="1">F324+N324</f>
        <v>-720.59750000000008</v>
      </c>
      <c r="R324" s="14">
        <f ca="1">F324-N324</f>
        <v>-538.0485000000001</v>
      </c>
    </row>
    <row r="325" spans="1:26" s="10" customFormat="1" x14ac:dyDescent="0.35"/>
    <row r="326" spans="1:26" s="10" customFormat="1" x14ac:dyDescent="0.35">
      <c r="B326" s="11" t="s">
        <v>58</v>
      </c>
      <c r="C326" s="12" t="s">
        <v>57</v>
      </c>
      <c r="E326" s="13" t="s">
        <v>44</v>
      </c>
      <c r="F326" s="13" t="s">
        <v>45</v>
      </c>
      <c r="G326" s="13" t="s">
        <v>46</v>
      </c>
      <c r="H326" s="13" t="s">
        <v>47</v>
      </c>
      <c r="I326" s="13" t="s">
        <v>48</v>
      </c>
      <c r="J326" s="13" t="s">
        <v>49</v>
      </c>
      <c r="K326" s="13" t="s">
        <v>59</v>
      </c>
      <c r="L326" s="13" t="s">
        <v>60</v>
      </c>
      <c r="M326" s="13" t="s">
        <v>61</v>
      </c>
      <c r="N326" s="13" t="s">
        <v>62</v>
      </c>
      <c r="O326" s="13" t="s">
        <v>63</v>
      </c>
      <c r="P326" s="13" t="s">
        <v>64</v>
      </c>
      <c r="Q326" s="13" t="s">
        <v>65</v>
      </c>
      <c r="R326" s="13" t="s">
        <v>66</v>
      </c>
    </row>
    <row r="327" spans="1:26" s="10" customFormat="1" x14ac:dyDescent="0.35">
      <c r="D327" s="12" t="s">
        <v>52</v>
      </c>
      <c r="E327" s="14">
        <f t="shared" ref="E327:F327" ca="1" si="457">E313+(E306-E313)/$M303*$M302</f>
        <v>0.72603125000000002</v>
      </c>
      <c r="F327" s="14">
        <f t="shared" ca="1" si="457"/>
        <v>0.30678125000000001</v>
      </c>
      <c r="G327" s="14">
        <f ca="1">G313+(G306-G313)/$M303*$M302</f>
        <v>-44.349937500000003</v>
      </c>
      <c r="H327" s="14">
        <f t="shared" ref="H327:J327" ca="1" si="458">H313+(H306-H313)/$M303*$M302</f>
        <v>-383.16324999999995</v>
      </c>
      <c r="I327" s="14">
        <f t="shared" ca="1" si="458"/>
        <v>-42.36959375</v>
      </c>
      <c r="J327" s="14">
        <f t="shared" ca="1" si="458"/>
        <v>-62.335062499999999</v>
      </c>
      <c r="K327" s="14">
        <f ca="1">(ABS(G327)+ABS(I327))*SIGN(G327)</f>
        <v>-86.719531250000003</v>
      </c>
      <c r="L327" s="14">
        <f ca="1">(ABS(H327)+ABS(J327))*SIGN(H327)</f>
        <v>-445.49831249999994</v>
      </c>
      <c r="M327" s="14">
        <f t="shared" ref="M327:M331" ca="1" si="459">(ABS(K327)+0.3*ABS(L327))*SIGN(K327)</f>
        <v>-220.36902499999997</v>
      </c>
      <c r="N327" s="14">
        <f t="shared" ref="N327:N331" ca="1" si="460">(ABS(L327)+0.3*ABS(K327))*SIGN(L327)</f>
        <v>-471.51417187499993</v>
      </c>
      <c r="O327" s="14">
        <f ca="1">F327+M327</f>
        <v>-220.06224374999996</v>
      </c>
      <c r="P327" s="14">
        <f ca="1">F327-M327</f>
        <v>220.67580624999997</v>
      </c>
      <c r="Q327" s="14">
        <f ca="1">F327+N327</f>
        <v>-471.20739062499996</v>
      </c>
      <c r="R327" s="14">
        <f ca="1">F327-N327</f>
        <v>471.8209531249999</v>
      </c>
    </row>
    <row r="328" spans="1:26" s="10" customFormat="1" x14ac:dyDescent="0.35">
      <c r="D328" s="12" t="s">
        <v>53</v>
      </c>
      <c r="E328" s="14">
        <f t="shared" ref="E328:F328" ca="1" si="461">E314+(E307-E314)/$M303*$M302</f>
        <v>-6.0162187500000002</v>
      </c>
      <c r="F328" s="14">
        <f t="shared" ca="1" si="461"/>
        <v>-3.6028437500000003</v>
      </c>
      <c r="G328" s="14">
        <f ca="1">G314+(G307-G314)/$M303*$M302</f>
        <v>-61.524625</v>
      </c>
      <c r="H328" s="14">
        <f t="shared" ref="H328:J328" ca="1" si="462">H314+(H307-H314)/$M303*$M302</f>
        <v>0.63290625</v>
      </c>
      <c r="I328" s="14">
        <f t="shared" ca="1" si="462"/>
        <v>-0.74981249999999999</v>
      </c>
      <c r="J328" s="14">
        <f t="shared" ca="1" si="462"/>
        <v>-1.1026250000000002</v>
      </c>
      <c r="K328" s="14">
        <f t="shared" ref="K328:K331" ca="1" si="463">(ABS(G328)+ABS(I328))*SIGN(G328)</f>
        <v>-62.274437499999998</v>
      </c>
      <c r="L328" s="14">
        <f t="shared" ref="L328:L331" ca="1" si="464">(ABS(H328)+ABS(J328))*SIGN(H328)</f>
        <v>1.7355312500000002</v>
      </c>
      <c r="M328" s="14">
        <f t="shared" ca="1" si="459"/>
        <v>-62.795096874999999</v>
      </c>
      <c r="N328" s="14">
        <f t="shared" ca="1" si="460"/>
        <v>20.417862499999998</v>
      </c>
      <c r="O328" s="14">
        <f t="shared" ref="O328:O330" ca="1" si="465">F328+M328</f>
        <v>-66.397940625000004</v>
      </c>
      <c r="P328" s="14">
        <f t="shared" ref="P328:P330" ca="1" si="466">F328-M328</f>
        <v>59.192253125000001</v>
      </c>
      <c r="Q328" s="14">
        <f t="shared" ref="Q328:Q330" ca="1" si="467">F328+N328</f>
        <v>16.815018749999997</v>
      </c>
      <c r="R328" s="14">
        <f t="shared" ref="R328:R330" ca="1" si="468">F328-N328</f>
        <v>-24.02070625</v>
      </c>
    </row>
    <row r="329" spans="1:26" s="10" customFormat="1" x14ac:dyDescent="0.35">
      <c r="D329" s="1" t="s">
        <v>55</v>
      </c>
      <c r="E329" s="14">
        <f ca="1">E322</f>
        <v>-0.54800000000000004</v>
      </c>
      <c r="F329" s="14">
        <f t="shared" ref="F329:J329" ca="1" si="469">F322</f>
        <v>-0.26100000000000001</v>
      </c>
      <c r="G329" s="14">
        <f t="shared" ca="1" si="469"/>
        <v>22.664000000000001</v>
      </c>
      <c r="H329" s="14">
        <f t="shared" ca="1" si="469"/>
        <v>186.625</v>
      </c>
      <c r="I329" s="14">
        <f t="shared" ca="1" si="469"/>
        <v>20.52</v>
      </c>
      <c r="J329" s="14">
        <f t="shared" ca="1" si="469"/>
        <v>30.189</v>
      </c>
      <c r="K329" s="14">
        <f t="shared" ca="1" si="463"/>
        <v>43.183999999999997</v>
      </c>
      <c r="L329" s="14">
        <f t="shared" ca="1" si="464"/>
        <v>216.81399999999999</v>
      </c>
      <c r="M329" s="14">
        <f t="shared" ca="1" si="459"/>
        <v>108.22819999999999</v>
      </c>
      <c r="N329" s="14">
        <f t="shared" ca="1" si="460"/>
        <v>229.76919999999998</v>
      </c>
      <c r="O329" s="14">
        <f t="shared" ca="1" si="465"/>
        <v>107.96719999999999</v>
      </c>
      <c r="P329" s="14">
        <f t="shared" ca="1" si="466"/>
        <v>-108.48919999999998</v>
      </c>
      <c r="Q329" s="14">
        <f t="shared" ca="1" si="467"/>
        <v>229.50819999999999</v>
      </c>
      <c r="R329" s="14">
        <f t="shared" ca="1" si="468"/>
        <v>-230.03019999999998</v>
      </c>
    </row>
    <row r="330" spans="1:26" s="10" customFormat="1" x14ac:dyDescent="0.35">
      <c r="D330" s="1" t="s">
        <v>54</v>
      </c>
      <c r="E330" s="14">
        <f ca="1">E323</f>
        <v>6.8140000000000001</v>
      </c>
      <c r="F330" s="14">
        <f t="shared" ref="F330:J330" ca="1" si="470">F323</f>
        <v>4.077</v>
      </c>
      <c r="G330" s="14">
        <f t="shared" ca="1" si="470"/>
        <v>37.155999999999999</v>
      </c>
      <c r="H330" s="14">
        <f t="shared" ca="1" si="470"/>
        <v>-0.41799999999999998</v>
      </c>
      <c r="I330" s="14">
        <f t="shared" ca="1" si="470"/>
        <v>0.45400000000000001</v>
      </c>
      <c r="J330" s="14">
        <f t="shared" ca="1" si="470"/>
        <v>0.66800000000000004</v>
      </c>
      <c r="K330" s="14">
        <f t="shared" ca="1" si="463"/>
        <v>37.61</v>
      </c>
      <c r="L330" s="14">
        <f t="shared" ca="1" si="464"/>
        <v>-1.0860000000000001</v>
      </c>
      <c r="M330" s="14">
        <f t="shared" ca="1" si="459"/>
        <v>37.9358</v>
      </c>
      <c r="N330" s="14">
        <f t="shared" ca="1" si="460"/>
        <v>-12.369</v>
      </c>
      <c r="O330" s="14">
        <f t="shared" ca="1" si="465"/>
        <v>42.012799999999999</v>
      </c>
      <c r="P330" s="14">
        <f t="shared" ca="1" si="466"/>
        <v>-33.858800000000002</v>
      </c>
      <c r="Q330" s="14">
        <f t="shared" ca="1" si="467"/>
        <v>-8.2919999999999998</v>
      </c>
      <c r="R330" s="14">
        <f t="shared" ca="1" si="468"/>
        <v>16.445999999999998</v>
      </c>
    </row>
    <row r="331" spans="1:26" s="10" customFormat="1" x14ac:dyDescent="0.35">
      <c r="D331" s="12" t="s">
        <v>12</v>
      </c>
      <c r="E331" s="14">
        <f ca="1">E317+K317</f>
        <v>-994.74</v>
      </c>
      <c r="F331" s="14">
        <f ca="1">F317+L317</f>
        <v>-629.32300000000009</v>
      </c>
      <c r="G331" s="14">
        <f t="shared" ref="G331:J331" ca="1" si="471">G317</f>
        <v>-279.89100000000002</v>
      </c>
      <c r="H331" s="14">
        <f t="shared" ca="1" si="471"/>
        <v>-1.4910000000000001</v>
      </c>
      <c r="I331" s="14">
        <f t="shared" ca="1" si="471"/>
        <v>-3.2839999999999998</v>
      </c>
      <c r="J331" s="14">
        <f t="shared" ca="1" si="471"/>
        <v>-4.8310000000000004</v>
      </c>
      <c r="K331" s="14">
        <f t="shared" ca="1" si="463"/>
        <v>-283.17500000000001</v>
      </c>
      <c r="L331" s="14">
        <f t="shared" ca="1" si="464"/>
        <v>-6.322000000000001</v>
      </c>
      <c r="M331" s="14">
        <f t="shared" ca="1" si="459"/>
        <v>-285.07159999999999</v>
      </c>
      <c r="N331" s="14">
        <f t="shared" ca="1" si="460"/>
        <v>-91.274500000000003</v>
      </c>
      <c r="O331" s="14">
        <f ca="1">F331+M331</f>
        <v>-914.39460000000008</v>
      </c>
      <c r="P331" s="14">
        <f ca="1">F331-M331</f>
        <v>-344.2514000000001</v>
      </c>
      <c r="Q331" s="14">
        <f ca="1">F331+N331</f>
        <v>-720.59750000000008</v>
      </c>
      <c r="R331" s="14">
        <f ca="1">F331-N331</f>
        <v>-538.0485000000001</v>
      </c>
    </row>
    <row r="332" spans="1:26" s="10" customFormat="1" x14ac:dyDescent="0.35"/>
    <row r="333" spans="1:26" s="10" customFormat="1" x14ac:dyDescent="0.35">
      <c r="A333" s="12" t="s">
        <v>21</v>
      </c>
      <c r="B333" s="11" t="s">
        <v>58</v>
      </c>
      <c r="C333" s="12" t="s">
        <v>43</v>
      </c>
      <c r="E333" s="15" t="s">
        <v>44</v>
      </c>
      <c r="F333" s="13" t="s">
        <v>63</v>
      </c>
      <c r="G333" s="13" t="s">
        <v>64</v>
      </c>
      <c r="H333" s="13" t="s">
        <v>65</v>
      </c>
      <c r="I333" s="13" t="s">
        <v>66</v>
      </c>
      <c r="J333" s="13" t="s">
        <v>67</v>
      </c>
      <c r="K333" s="15" t="s">
        <v>63</v>
      </c>
      <c r="L333" s="15" t="s">
        <v>64</v>
      </c>
      <c r="M333" s="15" t="s">
        <v>65</v>
      </c>
      <c r="N333" s="15" t="s">
        <v>66</v>
      </c>
      <c r="O333" s="7" t="s">
        <v>116</v>
      </c>
      <c r="P333" s="13" t="s">
        <v>44</v>
      </c>
      <c r="Q333" s="13" t="s">
        <v>63</v>
      </c>
      <c r="R333" s="13" t="s">
        <v>64</v>
      </c>
      <c r="S333" s="13" t="s">
        <v>65</v>
      </c>
      <c r="T333" s="13" t="s">
        <v>66</v>
      </c>
      <c r="U333" s="13" t="s">
        <v>13</v>
      </c>
      <c r="V333" s="16" t="s">
        <v>68</v>
      </c>
      <c r="Y333" s="57" t="s">
        <v>69</v>
      </c>
      <c r="Z333" s="57" t="s">
        <v>70</v>
      </c>
    </row>
    <row r="334" spans="1:26" x14ac:dyDescent="0.35">
      <c r="A334" s="1">
        <f ca="1">B301</f>
        <v>20</v>
      </c>
      <c r="D334" s="1" t="s">
        <v>52</v>
      </c>
      <c r="E334" s="17">
        <f ca="1">E320</f>
        <v>-0.87703125000000004</v>
      </c>
      <c r="F334" s="4">
        <f t="shared" ref="F334:F335" ca="1" si="472">O320</f>
        <v>95.838243750000004</v>
      </c>
      <c r="G334" s="4">
        <f t="shared" ref="G334:G335" ca="1" si="473">P320</f>
        <v>-96.753806249999997</v>
      </c>
      <c r="H334" s="18">
        <f t="shared" ref="H334:H335" ca="1" si="474">Q320</f>
        <v>200.27389062499998</v>
      </c>
      <c r="I334" s="18">
        <f t="shared" ref="I334:I335" ca="1" si="475">R320</f>
        <v>-201.189453125</v>
      </c>
      <c r="J334" s="4">
        <f>IF(R316="si",INDEX($N$40:$N$53,MATCH(A336,$L$40:$L$53,-1),1),"---")</f>
        <v>0</v>
      </c>
      <c r="K334" s="17">
        <f ca="1">MAX(ABS(F334),IF(J334="---",0,0.3*J334))</f>
        <v>95.838243750000004</v>
      </c>
      <c r="L334" s="17">
        <f ca="1">MAX(ABS(G334),IF(J334="---",0,0.3*J334))</f>
        <v>96.753806249999997</v>
      </c>
      <c r="M334" s="17">
        <f ca="1">MAX(ABS(H334),J334)</f>
        <v>200.27389062499998</v>
      </c>
      <c r="N334" s="17">
        <f ca="1">MAX(ABS(I334),J334)</f>
        <v>201.189453125</v>
      </c>
      <c r="O334" s="7" t="str">
        <f>CONCATENATE("lx (",R313,")")</f>
        <v>lx (corto)</v>
      </c>
      <c r="P334" s="19">
        <f ca="1">MAX(E334-$Z302*(1-((0.48*$Z301+E336)/(0.48*$Z301))^2),0)/(($F302-2*$F303)*$O$2)*1000</f>
        <v>0</v>
      </c>
      <c r="Q334" s="19">
        <f ca="1">MAX(K334-$Z302*(1-((0.48*$Z301+K336)/(0.48*$Z301))^2),0)/(($F302-2*$F303)*$O$2)*1000</f>
        <v>0</v>
      </c>
      <c r="R334" s="19">
        <f t="shared" ref="R334" ca="1" si="476">MAX(L334-$Z302*(1-((0.48*$Z301+L336)/(0.48*$Z301))^2),0)/(($F302-2*$F303)*$O$2)*1000</f>
        <v>0</v>
      </c>
      <c r="S334" s="19">
        <f t="shared" ref="S334" ca="1" si="477">MAX(M334-$Z302*(1-((0.48*$Z301+M336)/(0.48*$Z301))^2),0)/(($F302-2*$F303)*$O$2)*1000</f>
        <v>0.48224414568041951</v>
      </c>
      <c r="T334" s="19">
        <f ca="1">MAX(N334-$Z302*(1-((0.48*$Z301+N336)/(0.48*$Z301))^2),0)/(($F302-2*$F303)*$O$2)*1000</f>
        <v>1.99291917619864</v>
      </c>
      <c r="U334" s="17">
        <f ca="1">MAX(P334:T334)</f>
        <v>1.99291917619864</v>
      </c>
      <c r="V334" s="39"/>
      <c r="Y334" s="68">
        <f>2*V334*$O$2/10</f>
        <v>0</v>
      </c>
      <c r="Z334" s="69">
        <f>Y334*(F302-2*F303)/200</f>
        <v>0</v>
      </c>
    </row>
    <row r="335" spans="1:26" x14ac:dyDescent="0.35">
      <c r="A335" s="12" t="s">
        <v>30</v>
      </c>
      <c r="D335" s="1" t="s">
        <v>53</v>
      </c>
      <c r="E335" s="17">
        <f ca="1">E321</f>
        <v>13.915218749999999</v>
      </c>
      <c r="F335" s="18">
        <f t="shared" ca="1" si="472"/>
        <v>56.492440625</v>
      </c>
      <c r="G335" s="18">
        <f t="shared" ca="1" si="473"/>
        <v>-39.844753124999997</v>
      </c>
      <c r="H335" s="4">
        <f t="shared" ca="1" si="474"/>
        <v>-7.4376187499999986</v>
      </c>
      <c r="I335" s="4">
        <f t="shared" ca="1" si="475"/>
        <v>24.085306249999999</v>
      </c>
      <c r="J335" s="4">
        <f>IF(R317="si",INDEX($O$40:$O$53,MATCH(A336,$L$40:$L$53,-1),1),"---")</f>
        <v>0</v>
      </c>
      <c r="K335" s="17">
        <f ca="1">MAX(ABS(F335),J335)</f>
        <v>56.492440625</v>
      </c>
      <c r="L335" s="17">
        <f ca="1">MAX(ABS(G335),J335)</f>
        <v>39.844753124999997</v>
      </c>
      <c r="M335" s="17">
        <f ca="1">MAX(ABS(H335),IF(J335="---",0,0.3*J335))</f>
        <v>7.4376187499999986</v>
      </c>
      <c r="N335" s="17">
        <f ca="1">MAX(ABS(I335),IF(J335="---",0,0.3*J335))</f>
        <v>24.085306249999999</v>
      </c>
      <c r="O335" s="7" t="str">
        <f>CONCATENATE("ly (",R314,")")</f>
        <v>ly (lungo)</v>
      </c>
      <c r="P335" s="19">
        <f ca="1">MAX(E335-$Z303*(1-((0.48*$Z301+E336)/(0.48*$Z301))^2),0)/(($F301-2*$F303)*$O$2)*1000</f>
        <v>0</v>
      </c>
      <c r="Q335" s="19">
        <f ca="1">MAX(K335-$Z303*(1-((0.48*$Z301+K336)/(0.48*$Z301))^2),0)/(($F301-2*$F303)*$O$2)*1000</f>
        <v>0</v>
      </c>
      <c r="R335" s="19">
        <f t="shared" ref="R335" ca="1" si="478">MAX(L335-$Z303*(1-((0.48*$Z301+L336)/(0.48*$Z301))^2),0)/(($F301-2*$F303)*$O$2)*1000</f>
        <v>0</v>
      </c>
      <c r="S335" s="19">
        <f t="shared" ref="S335" ca="1" si="479">MAX(M335-$Z303*(1-((0.48*$Z301+M336)/(0.48*$Z301))^2),0)/(($F301-2*$F303)*$O$2)*1000</f>
        <v>0</v>
      </c>
      <c r="T335" s="19">
        <f t="shared" ref="T335" ca="1" si="480">MAX(N335-$Z303*(1-((0.48*$Z301+N336)/(0.48*$Z301))^2),0)/(($F301-2*$F303)*$O$2)*1000</f>
        <v>0</v>
      </c>
      <c r="U335" s="17">
        <f ca="1">MAX(P335:T335)</f>
        <v>0</v>
      </c>
      <c r="V335" s="39"/>
      <c r="Y335" s="68">
        <f>2*V335*$O$2/10</f>
        <v>0</v>
      </c>
      <c r="Z335" s="69">
        <f>Y335*(F301-2*F303)/200</f>
        <v>0</v>
      </c>
    </row>
    <row r="336" spans="1:26" x14ac:dyDescent="0.35">
      <c r="A336" s="1">
        <f>B302</f>
        <v>1</v>
      </c>
      <c r="D336" s="1" t="s">
        <v>12</v>
      </c>
      <c r="E336" s="20">
        <f ca="1">E324</f>
        <v>-994.74</v>
      </c>
      <c r="F336" s="8">
        <f ca="1">O324</f>
        <v>-914.39460000000008</v>
      </c>
      <c r="G336" s="8">
        <f ca="1">P324</f>
        <v>-344.2514000000001</v>
      </c>
      <c r="H336" s="8">
        <f ca="1">Q324</f>
        <v>-720.59750000000008</v>
      </c>
      <c r="I336" s="8">
        <f ca="1">R324</f>
        <v>-538.0485000000001</v>
      </c>
      <c r="K336" s="17">
        <f ca="1">F336</f>
        <v>-914.39460000000008</v>
      </c>
      <c r="L336" s="17">
        <f t="shared" ref="L336" ca="1" si="481">G336</f>
        <v>-344.2514000000001</v>
      </c>
      <c r="M336" s="17">
        <f t="shared" ref="M336" ca="1" si="482">H336</f>
        <v>-720.59750000000008</v>
      </c>
      <c r="N336" s="17">
        <f t="shared" ref="N336" ca="1" si="483">I336</f>
        <v>-538.0485000000001</v>
      </c>
      <c r="Y336" s="61"/>
      <c r="Z336" s="61"/>
    </row>
    <row r="337" spans="1:27" x14ac:dyDescent="0.35">
      <c r="D337" s="7" t="s">
        <v>71</v>
      </c>
      <c r="E337" s="4">
        <f ca="1">($Z302+$Z334)*(1-ABS((0.48*$Z301+E336)/(0.48*$Z301+$Y334))^(1+1/(1+$Y334/$Z301)))</f>
        <v>226.89580544117649</v>
      </c>
      <c r="K337" s="4">
        <f ca="1">($Z302+$Z334)*(1-ABS((0.48*$Z301+K336)/(0.48*$Z301+$Y334))^(1+1/(1+$Y334/$Z301)))</f>
        <v>217.57273199642648</v>
      </c>
      <c r="L337" s="4">
        <f ca="1">($Z302+$Z334)*(1-ABS((0.48*$Z301+L336)/(0.48*$Z301+$Y334))^(1+1/(1+$Y334/$Z301)))</f>
        <v>105.96482499975981</v>
      </c>
      <c r="M337" s="4">
        <f ca="1">($Z302+$Z334)*(1-ABS((0.48*$Z301+M336)/(0.48*$Z301+$Y334))^(1+1/(1+$Y334/$Z301)))</f>
        <v>188.57422830805763</v>
      </c>
      <c r="N337" s="4">
        <f ca="1">($Z302+$Z334)*(1-ABS((0.48*$Z301+N336)/(0.48*$Z301+$Y334))^(1+1/(1+$Y334/$Z301)))</f>
        <v>152.8395009372243</v>
      </c>
      <c r="Y337" s="61"/>
      <c r="Z337" s="61"/>
    </row>
    <row r="338" spans="1:27" x14ac:dyDescent="0.35">
      <c r="D338" s="7" t="s">
        <v>72</v>
      </c>
      <c r="E338" s="4">
        <f ca="1">($Z303+$Z335)*(1-ABS((0.48*$Z301+E336)/(0.48*$Z301+$Y335))^(1+1/(1+$Y335/$Z301)))</f>
        <v>97.241059474789921</v>
      </c>
      <c r="K338" s="4">
        <f ca="1">($Z303+$Z335)*(1-ABS((0.48*$Z301+K336)/(0.48*$Z301+$Y335))^(1+1/(1+$Y335/$Z301)))</f>
        <v>93.245456569897058</v>
      </c>
      <c r="L338" s="4">
        <f ca="1">($Z303+$Z335)*(1-ABS((0.48*$Z301+L336)/(0.48*$Z301+$Y335))^(1+1/(1+$Y335/$Z301)))</f>
        <v>45.413496428468491</v>
      </c>
      <c r="M338" s="4">
        <f ca="1">($Z303+$Z335)*(1-ABS((0.48*$Z301+M336)/(0.48*$Z301+$Y335))^(1+1/(1+$Y335/$Z301)))</f>
        <v>80.817526417738975</v>
      </c>
      <c r="N338" s="4">
        <f ca="1">($Z303+$Z335)*(1-ABS((0.48*$Z301+N336)/(0.48*$Z301+$Y335))^(1+1/(1+$Y335/$Z301)))</f>
        <v>65.502643258810409</v>
      </c>
      <c r="Y338" s="61"/>
      <c r="Z338" s="61"/>
    </row>
    <row r="339" spans="1:27" x14ac:dyDescent="0.35">
      <c r="A339" t="str">
        <f ca="1">IF(MAX(E339:N339)&gt;1,"non verificato","verificato")</f>
        <v>non verificato</v>
      </c>
      <c r="D339" s="7" t="s">
        <v>73</v>
      </c>
      <c r="E339" s="3">
        <f ca="1">ABS(E334/E337)^1.5+ABS(E335/E338)^1.5</f>
        <v>5.4373121416328107E-2</v>
      </c>
      <c r="K339" s="3">
        <f t="shared" ref="K339:N339" ca="1" si="484">ABS(K334/K337)^1.5+ABS(K335/K338)^1.5</f>
        <v>0.7639166039882348</v>
      </c>
      <c r="L339" s="3">
        <f t="shared" ca="1" si="484"/>
        <v>1.6943129860669013</v>
      </c>
      <c r="M339" s="3">
        <f t="shared" ca="1" si="484"/>
        <v>1.1224115421520775</v>
      </c>
      <c r="N339" s="3">
        <f t="shared" ca="1" si="484"/>
        <v>1.7332360229705888</v>
      </c>
      <c r="Y339" s="61"/>
      <c r="Z339" s="61"/>
    </row>
    <row r="340" spans="1:27" x14ac:dyDescent="0.35">
      <c r="Y340" s="61"/>
      <c r="Z340" s="61"/>
    </row>
    <row r="341" spans="1:27" x14ac:dyDescent="0.35">
      <c r="B341" s="9" t="s">
        <v>58</v>
      </c>
      <c r="C341" s="1" t="s">
        <v>57</v>
      </c>
      <c r="D341" s="10"/>
      <c r="E341" s="15" t="s">
        <v>44</v>
      </c>
      <c r="F341" s="13" t="s">
        <v>63</v>
      </c>
      <c r="G341" s="13" t="s">
        <v>64</v>
      </c>
      <c r="H341" s="13" t="s">
        <v>65</v>
      </c>
      <c r="I341" s="13" t="s">
        <v>66</v>
      </c>
      <c r="J341" s="13" t="s">
        <v>67</v>
      </c>
      <c r="K341" s="15" t="s">
        <v>63</v>
      </c>
      <c r="L341" s="15" t="s">
        <v>64</v>
      </c>
      <c r="M341" s="15" t="s">
        <v>65</v>
      </c>
      <c r="N341" s="15" t="s">
        <v>66</v>
      </c>
      <c r="O341" s="7" t="str">
        <f>O333</f>
        <v>As,nec</v>
      </c>
      <c r="P341" s="13" t="s">
        <v>44</v>
      </c>
      <c r="Q341" s="13" t="s">
        <v>63</v>
      </c>
      <c r="R341" s="13" t="s">
        <v>64</v>
      </c>
      <c r="S341" s="13" t="s">
        <v>65</v>
      </c>
      <c r="T341" s="13" t="s">
        <v>66</v>
      </c>
      <c r="U341" s="13" t="s">
        <v>13</v>
      </c>
      <c r="V341" s="16" t="s">
        <v>68</v>
      </c>
      <c r="Y341" s="57" t="s">
        <v>69</v>
      </c>
      <c r="Z341" s="57" t="s">
        <v>70</v>
      </c>
    </row>
    <row r="342" spans="1:27" x14ac:dyDescent="0.35">
      <c r="D342" s="1" t="s">
        <v>52</v>
      </c>
      <c r="E342" s="17">
        <f ca="1">E327</f>
        <v>0.72603125000000002</v>
      </c>
      <c r="F342" s="4">
        <f t="shared" ref="F342:F343" ca="1" si="485">O327</f>
        <v>-220.06224374999996</v>
      </c>
      <c r="G342" s="4">
        <f t="shared" ref="G342:G343" ca="1" si="486">P327</f>
        <v>220.67580624999997</v>
      </c>
      <c r="H342" s="18">
        <f t="shared" ref="H342:H343" ca="1" si="487">Q327</f>
        <v>-471.20739062499996</v>
      </c>
      <c r="I342" s="18">
        <f t="shared" ref="I342:I343" ca="1" si="488">R327</f>
        <v>471.8209531249999</v>
      </c>
      <c r="J342" s="4" t="str">
        <f>IF(R316="si",INDEX($N$40:$N$53,MATCH(A336,$L$40:$L$53,-1)+1,1),"---")</f>
        <v>---</v>
      </c>
      <c r="K342" s="17">
        <f ca="1">MAX(ABS(F342),IF(J342="---",0,0.3*J342))</f>
        <v>220.06224374999996</v>
      </c>
      <c r="L342" s="17">
        <f ca="1">MAX(ABS(G342),IF(J342="---",0,0.3*J342))</f>
        <v>220.67580624999997</v>
      </c>
      <c r="M342" s="17">
        <f ca="1">MAX(ABS(H342),J342)</f>
        <v>471.20739062499996</v>
      </c>
      <c r="N342" s="17">
        <f ca="1">MAX(ABS(I342),J342)</f>
        <v>471.8209531249999</v>
      </c>
      <c r="O342" s="7" t="str">
        <f>O334</f>
        <v>lx (corto)</v>
      </c>
      <c r="P342" s="19">
        <f t="shared" ref="P342" ca="1" si="489">MAX(E342-$Z302*(1-((0.48*$Z301+E344)/(0.48*$Z301))^2),0)/(($F302-2*$F303)*$O$2)*1000</f>
        <v>0</v>
      </c>
      <c r="Q342" s="19">
        <f ca="1">MAX(K342-$Z302*(1-((0.48*$Z301+K344)/(0.48*$Z301))^2),0)/(($F302-2*$F303)*$O$2)*1000</f>
        <v>0.10261428374944456</v>
      </c>
      <c r="R342" s="19">
        <f ca="1">MAX(L342-$Z302*(1-((0.48*$Z301+L344)/(0.48*$Z301))^2),0)/(($F302-2*$F303)*$O$2)*1000</f>
        <v>4.7282304099561347</v>
      </c>
      <c r="S342" s="19">
        <f ca="1">MAX(M342-$Z302*(1-((0.48*$Z301+M344)/(0.48*$Z301))^2),0)/(($F302-2*$F303)*$O$2)*1000</f>
        <v>11.649754002311242</v>
      </c>
      <c r="T342" s="19">
        <f ca="1">MAX(N342-$Z302*(1-((0.48*$Z301+N344)/(0.48*$Z301))^2),0)/(($F302-2*$F303)*$O$2)*1000</f>
        <v>13.147981004155627</v>
      </c>
      <c r="U342" s="17">
        <f ca="1">MAX(P342:T342)</f>
        <v>13.147981004155627</v>
      </c>
      <c r="V342" s="39"/>
      <c r="Y342" s="68">
        <f>2*V342*$O$2/10</f>
        <v>0</v>
      </c>
      <c r="Z342" s="69">
        <f>Y342*(F302-2*F303)/200</f>
        <v>0</v>
      </c>
    </row>
    <row r="343" spans="1:27" x14ac:dyDescent="0.35">
      <c r="D343" s="1" t="s">
        <v>53</v>
      </c>
      <c r="E343" s="17">
        <f ca="1">E328</f>
        <v>-6.0162187500000002</v>
      </c>
      <c r="F343" s="18">
        <f t="shared" ca="1" si="485"/>
        <v>-66.397940625000004</v>
      </c>
      <c r="G343" s="18">
        <f t="shared" ca="1" si="486"/>
        <v>59.192253125000001</v>
      </c>
      <c r="H343" s="4">
        <f t="shared" ca="1" si="487"/>
        <v>16.815018749999997</v>
      </c>
      <c r="I343" s="4">
        <f t="shared" ca="1" si="488"/>
        <v>-24.02070625</v>
      </c>
      <c r="J343" s="4" t="str">
        <f>IF(R317="si",INDEX($O$40:$O$53,MATCH(A336,$L$40:$L$53,-1)+1,1),"---")</f>
        <v>---</v>
      </c>
      <c r="K343" s="17">
        <f ca="1">MAX(ABS(F343),J343)</f>
        <v>66.397940625000004</v>
      </c>
      <c r="L343" s="17">
        <f ca="1">MAX(ABS(G343),J343)</f>
        <v>59.192253125000001</v>
      </c>
      <c r="M343" s="17">
        <f ca="1">MAX(ABS(H343),IF(J343="---",0,0.3*J343))</f>
        <v>16.815018749999997</v>
      </c>
      <c r="N343" s="17">
        <f ca="1">MAX(ABS(I343),IF(J343="---",0,0.3*J343))</f>
        <v>24.02070625</v>
      </c>
      <c r="O343" s="7" t="str">
        <f>O335</f>
        <v>ly (lungo)</v>
      </c>
      <c r="P343" s="19">
        <f t="shared" ref="P343" ca="1" si="490">MAX(E343-$Z303*(1-((0.48*$Z301+E344)/(0.48*$Z301))^2),0)/(($F301-2*$F303)*$O$2)*1000</f>
        <v>0</v>
      </c>
      <c r="Q343" s="19">
        <f ca="1">MAX(K343-$Z303*(1-((0.48*$Z301+K344)/(0.48*$Z301))^2),0)/(($F301-2*$F303)*$O$2)*1000</f>
        <v>0</v>
      </c>
      <c r="R343" s="19">
        <f ca="1">MAX(L343-$Z303*(1-((0.48*$Z301+L344)/(0.48*$Z301))^2),0)/(($F301-2*$F303)*$O$2)*1000</f>
        <v>1.6005626465667913</v>
      </c>
      <c r="S343" s="19">
        <f ca="1">MAX(M343-$Z303*(1-((0.48*$Z301+M344)/(0.48*$Z301))^2),0)/(($F301-2*$F303)*$O$2)*1000</f>
        <v>0</v>
      </c>
      <c r="T343" s="19">
        <f ca="1">MAX(N343-$Z303*(1-((0.48*$Z301+N344)/(0.48*$Z301))^2),0)/(($F301-2*$F303)*$O$2)*1000</f>
        <v>0</v>
      </c>
      <c r="U343" s="17">
        <f ca="1">MAX(P343:T343)</f>
        <v>1.6005626465667913</v>
      </c>
      <c r="V343" s="39"/>
      <c r="Y343" s="68">
        <f>2*V343*$O$2/10</f>
        <v>0</v>
      </c>
      <c r="Z343" s="69">
        <f>Y343*(F301-2*F303)/200</f>
        <v>0</v>
      </c>
    </row>
    <row r="344" spans="1:27" x14ac:dyDescent="0.35">
      <c r="D344" s="1" t="s">
        <v>12</v>
      </c>
      <c r="E344" s="20">
        <f ca="1">E331</f>
        <v>-994.74</v>
      </c>
      <c r="F344" s="8">
        <f ca="1">O331</f>
        <v>-914.39460000000008</v>
      </c>
      <c r="G344" s="8">
        <f ca="1">P331</f>
        <v>-344.2514000000001</v>
      </c>
      <c r="H344" s="8">
        <f ca="1">Q331</f>
        <v>-720.59750000000008</v>
      </c>
      <c r="I344" s="8">
        <f ca="1">R331</f>
        <v>-538.0485000000001</v>
      </c>
      <c r="K344" s="17">
        <f ca="1">F344</f>
        <v>-914.39460000000008</v>
      </c>
      <c r="L344" s="17">
        <f t="shared" ref="L344" ca="1" si="491">G344</f>
        <v>-344.2514000000001</v>
      </c>
      <c r="M344" s="17">
        <f t="shared" ref="M344" ca="1" si="492">H344</f>
        <v>-720.59750000000008</v>
      </c>
      <c r="N344" s="17">
        <f t="shared" ref="N344" ca="1" si="493">I344</f>
        <v>-538.0485000000001</v>
      </c>
    </row>
    <row r="345" spans="1:27" x14ac:dyDescent="0.35">
      <c r="D345" s="7" t="s">
        <v>71</v>
      </c>
      <c r="E345" s="4">
        <f ca="1">($Z302+$Z342)*(1-ABS((0.48*$Z301+E344)/(0.48*$Z301+$Y342))^(1+1/(1+$Y342/$Z301)))</f>
        <v>226.89580544117649</v>
      </c>
      <c r="K345" s="4">
        <f ca="1">($Z302+$Z342)*(1-ABS((0.48*$Z301+K344)/(0.48*$Z301+$Y342))^(1+1/(1+$Y342/$Z301)))</f>
        <v>217.57273199642648</v>
      </c>
      <c r="L345" s="4">
        <f ca="1">($Z302+$Z342)*(1-ABS((0.48*$Z301+L344)/(0.48*$Z301+$Y342))^(1+1/(1+$Y342/$Z301)))</f>
        <v>105.96482499975981</v>
      </c>
      <c r="M345" s="4">
        <f ca="1">($Z302+$Z342)*(1-ABS((0.48*$Z301+M344)/(0.48*$Z301+$Y342))^(1+1/(1+$Y342/$Z301)))</f>
        <v>188.57422830805763</v>
      </c>
      <c r="N345" s="4">
        <f ca="1">($Z302+$Z342)*(1-ABS((0.48*$Z301+N344)/(0.48*$Z301+$Y342))^(1+1/(1+$Y342/$Z301)))</f>
        <v>152.8395009372243</v>
      </c>
    </row>
    <row r="346" spans="1:27" x14ac:dyDescent="0.35">
      <c r="D346" s="7" t="s">
        <v>72</v>
      </c>
      <c r="E346" s="4">
        <f ca="1">($Z303+$Z343)*(1-ABS((0.48*$Z301+E344)/(0.48*$Z301+$Y343))^(1+1/(1+$Y343/$Z301)))</f>
        <v>97.241059474789921</v>
      </c>
      <c r="K346" s="4">
        <f ca="1">($Z303+$Z343)*(1-ABS((0.48*$Z301+K344)/(0.48*$Z301+$Y343))^(1+1/(1+$Y343/$Z301)))</f>
        <v>93.245456569897058</v>
      </c>
      <c r="L346" s="4">
        <f ca="1">($Z303+$Z343)*(1-ABS((0.48*$Z301+L344)/(0.48*$Z301+$Y343))^(1+1/(1+$Y343/$Z301)))</f>
        <v>45.413496428468491</v>
      </c>
      <c r="M346" s="4">
        <f ca="1">($Z303+$Z343)*(1-ABS((0.48*$Z301+M344)/(0.48*$Z301+$Y343))^(1+1/(1+$Y343/$Z301)))</f>
        <v>80.817526417738975</v>
      </c>
      <c r="N346" s="4">
        <f ca="1">($Z303+$Z343)*(1-ABS((0.48*$Z301+N344)/(0.48*$Z301+$Y343))^(1+1/(1+$Y343/$Z301)))</f>
        <v>65.502643258810409</v>
      </c>
    </row>
    <row r="347" spans="1:27" x14ac:dyDescent="0.35">
      <c r="A347" t="str">
        <f ca="1">IF(MAX(E347:N347)&gt;1,"non verificato","verificato")</f>
        <v>non verificato</v>
      </c>
      <c r="D347" s="7" t="s">
        <v>73</v>
      </c>
      <c r="E347" s="3">
        <f ca="1">ABS(E342/E345)^1.5+ABS(E343/E346)^1.5</f>
        <v>1.5570024041434377E-2</v>
      </c>
      <c r="K347" s="3">
        <f t="shared" ref="K347:N347" ca="1" si="494">ABS(K342/K345)^1.5+ABS(K343/K346)^1.5</f>
        <v>1.6180959711738443</v>
      </c>
      <c r="L347" s="3">
        <f t="shared" ca="1" si="494"/>
        <v>4.4933696444947984</v>
      </c>
      <c r="M347" s="3">
        <f t="shared" ca="1" si="494"/>
        <v>4.0448822846548333</v>
      </c>
      <c r="N347" s="3">
        <f t="shared" ca="1" si="494"/>
        <v>5.6459795753132926</v>
      </c>
    </row>
    <row r="348" spans="1:27" x14ac:dyDescent="0.35">
      <c r="A348" s="26"/>
      <c r="B348" s="26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</row>
    <row r="350" spans="1:27" x14ac:dyDescent="0.35">
      <c r="A350" t="s">
        <v>21</v>
      </c>
      <c r="B350" s="1">
        <f ca="1">$A$6</f>
        <v>20</v>
      </c>
      <c r="D350" t="s">
        <v>22</v>
      </c>
      <c r="E350" s="1" t="s">
        <v>115</v>
      </c>
      <c r="F350" s="36">
        <v>30</v>
      </c>
      <c r="G350" t="s">
        <v>23</v>
      </c>
      <c r="H350" t="s">
        <v>24</v>
      </c>
      <c r="L350" t="s">
        <v>25</v>
      </c>
      <c r="M350" s="36">
        <v>30</v>
      </c>
      <c r="N350" t="s">
        <v>23</v>
      </c>
      <c r="O350" t="s">
        <v>26</v>
      </c>
      <c r="V350" s="61" t="s">
        <v>27</v>
      </c>
      <c r="W350" s="57">
        <f ca="1">MATCH(B351,$C$6:$C$33,-1)</f>
        <v>17</v>
      </c>
      <c r="X350" s="61"/>
      <c r="Y350" s="57" t="s">
        <v>28</v>
      </c>
      <c r="Z350" s="68">
        <f>F350*F351*$O$1/10</f>
        <v>2975</v>
      </c>
      <c r="AA350" s="61" t="s">
        <v>29</v>
      </c>
    </row>
    <row r="351" spans="1:27" x14ac:dyDescent="0.35">
      <c r="A351" t="s">
        <v>30</v>
      </c>
      <c r="B351" s="41">
        <f>MAX(1,B302-1)</f>
        <v>1</v>
      </c>
      <c r="E351" s="1" t="s">
        <v>31</v>
      </c>
      <c r="F351" s="36">
        <v>70</v>
      </c>
      <c r="G351" t="s">
        <v>23</v>
      </c>
      <c r="H351" t="s">
        <v>32</v>
      </c>
      <c r="L351" t="s">
        <v>33</v>
      </c>
      <c r="M351" s="36">
        <v>0</v>
      </c>
      <c r="N351" t="s">
        <v>23</v>
      </c>
      <c r="O351" t="s">
        <v>34</v>
      </c>
      <c r="V351" s="61"/>
      <c r="W351" s="61"/>
      <c r="X351" s="61"/>
      <c r="Y351" s="57" t="s">
        <v>35</v>
      </c>
      <c r="Z351" s="57">
        <f>0.12*Z350*F351/100</f>
        <v>249.9</v>
      </c>
      <c r="AA351" s="61" t="s">
        <v>36</v>
      </c>
    </row>
    <row r="352" spans="1:27" x14ac:dyDescent="0.35">
      <c r="B352" s="43" t="str">
        <f>IF(B351=B302,"duplicato","")</f>
        <v>duplicato</v>
      </c>
      <c r="E352" s="1" t="s">
        <v>37</v>
      </c>
      <c r="F352" s="48">
        <f>$L$3</f>
        <v>4</v>
      </c>
      <c r="G352" t="s">
        <v>23</v>
      </c>
      <c r="H352" t="s">
        <v>38</v>
      </c>
      <c r="L352" t="s">
        <v>39</v>
      </c>
      <c r="M352" s="38">
        <v>360</v>
      </c>
      <c r="N352" t="s">
        <v>23</v>
      </c>
      <c r="O352" t="s">
        <v>117</v>
      </c>
      <c r="V352" s="61"/>
      <c r="W352" s="61"/>
      <c r="X352" s="61"/>
      <c r="Y352" s="57" t="s">
        <v>40</v>
      </c>
      <c r="Z352" s="57">
        <f>0.12*Z350*F350/100</f>
        <v>107.1</v>
      </c>
      <c r="AA352" s="61" t="s">
        <v>36</v>
      </c>
    </row>
    <row r="354" spans="1:18" x14ac:dyDescent="0.35">
      <c r="A354" t="s">
        <v>41</v>
      </c>
      <c r="B354" s="9" t="s">
        <v>42</v>
      </c>
      <c r="C354" s="1" t="s">
        <v>43</v>
      </c>
      <c r="E354" s="2" t="s">
        <v>44</v>
      </c>
      <c r="F354" s="2" t="s">
        <v>45</v>
      </c>
      <c r="G354" s="2" t="s">
        <v>46</v>
      </c>
      <c r="H354" s="2" t="s">
        <v>47</v>
      </c>
      <c r="I354" s="2" t="s">
        <v>48</v>
      </c>
      <c r="J354" s="2" t="s">
        <v>49</v>
      </c>
      <c r="K354" s="2" t="s">
        <v>50</v>
      </c>
      <c r="L354" s="2" t="s">
        <v>51</v>
      </c>
      <c r="O354" s="23"/>
    </row>
    <row r="355" spans="1:18" x14ac:dyDescent="0.35">
      <c r="D355" s="1" t="s">
        <v>52</v>
      </c>
      <c r="E355" s="4">
        <f t="shared" ref="E355" ca="1" si="495">INDEX(O$6:O$33,$W350,1)</f>
        <v>-1.0620000000000001</v>
      </c>
      <c r="F355" s="4">
        <f t="shared" ref="F355" ca="1" si="496">INDEX(P$6:P$33,$W350,1)</f>
        <v>-0.54600000000000004</v>
      </c>
      <c r="G355" s="4">
        <f t="shared" ref="G355" ca="1" si="497">INDEX(Q$6:Q$33,$W350,1)</f>
        <v>29.649000000000001</v>
      </c>
      <c r="H355" s="4">
        <f t="shared" ref="H355" ca="1" si="498">INDEX(R$6:R$33,$W350,1)</f>
        <v>225.87299999999999</v>
      </c>
      <c r="I355" s="4">
        <f t="shared" ref="I355" ca="1" si="499">INDEX(S$6:S$33,$W350,1)</f>
        <v>24.576000000000001</v>
      </c>
      <c r="J355" s="4">
        <f t="shared" ref="J355" ca="1" si="500">INDEX(T$6:T$33,$W350,1)</f>
        <v>36.158000000000001</v>
      </c>
    </row>
    <row r="356" spans="1:18" x14ac:dyDescent="0.35">
      <c r="D356" s="1" t="s">
        <v>53</v>
      </c>
      <c r="E356" s="4">
        <f t="shared" ref="E356:J356" ca="1" si="501">INDEX(E$6:E$33,$W350,1)</f>
        <v>16.215</v>
      </c>
      <c r="F356" s="4">
        <f t="shared" ca="1" si="501"/>
        <v>9.6999999999999993</v>
      </c>
      <c r="G356" s="4">
        <f t="shared" ca="1" si="501"/>
        <v>59.698999999999998</v>
      </c>
      <c r="H356" s="4">
        <f t="shared" ca="1" si="501"/>
        <v>-0.73099999999999998</v>
      </c>
      <c r="I356" s="4">
        <f t="shared" ca="1" si="501"/>
        <v>0.73099999999999998</v>
      </c>
      <c r="J356" s="4">
        <f t="shared" ca="1" si="501"/>
        <v>1.0760000000000001</v>
      </c>
    </row>
    <row r="357" spans="1:18" x14ac:dyDescent="0.35">
      <c r="D357" s="1" t="s">
        <v>55</v>
      </c>
      <c r="E357" s="4">
        <f t="shared" ref="E357" ca="1" si="502">INDEX(O$6:O$33,$W350+2,1)</f>
        <v>-0.54800000000000004</v>
      </c>
      <c r="F357" s="4">
        <f t="shared" ref="F357" ca="1" si="503">INDEX(P$6:P$33,$W350+2,1)</f>
        <v>-0.26100000000000001</v>
      </c>
      <c r="G357" s="4">
        <f t="shared" ref="G357" ca="1" si="504">INDEX(Q$6:Q$33,$W350+2,1)</f>
        <v>22.664000000000001</v>
      </c>
      <c r="H357" s="4">
        <f t="shared" ref="H357" ca="1" si="505">INDEX(R$6:R$33,$W350+2,1)</f>
        <v>186.625</v>
      </c>
      <c r="I357" s="4">
        <f t="shared" ref="I357" ca="1" si="506">INDEX(S$6:S$33,$W350+2,1)</f>
        <v>20.52</v>
      </c>
      <c r="J357" s="4">
        <f t="shared" ref="J357" ca="1" si="507">INDEX(T$6:T$33,$W350+2,1)</f>
        <v>30.189</v>
      </c>
    </row>
    <row r="358" spans="1:18" x14ac:dyDescent="0.35">
      <c r="D358" s="1" t="s">
        <v>54</v>
      </c>
      <c r="E358" s="4">
        <f t="shared" ref="E358:J358" ca="1" si="508">INDEX(E$6:E$33,$W350+2,1)</f>
        <v>6.8140000000000001</v>
      </c>
      <c r="F358" s="4">
        <f t="shared" ca="1" si="508"/>
        <v>4.077</v>
      </c>
      <c r="G358" s="4">
        <f t="shared" ca="1" si="508"/>
        <v>37.155999999999999</v>
      </c>
      <c r="H358" s="4">
        <f t="shared" ca="1" si="508"/>
        <v>-0.41799999999999998</v>
      </c>
      <c r="I358" s="4">
        <f t="shared" ca="1" si="508"/>
        <v>0.45400000000000001</v>
      </c>
      <c r="J358" s="4">
        <f t="shared" ca="1" si="508"/>
        <v>0.66800000000000004</v>
      </c>
      <c r="M358" t="s">
        <v>98</v>
      </c>
    </row>
    <row r="359" spans="1:18" x14ac:dyDescent="0.35">
      <c r="D359" s="1" t="s">
        <v>12</v>
      </c>
      <c r="E359" s="4">
        <f t="shared" ref="E359" ca="1" si="509">INDEX(Y$6:Y$33,$W350+3,1)</f>
        <v>-994.74</v>
      </c>
      <c r="F359" s="4">
        <f t="shared" ref="F359" ca="1" si="510">INDEX(Z$6:Z$33,$W350+3,1)</f>
        <v>-629.32300000000009</v>
      </c>
      <c r="G359" s="4">
        <f t="shared" ref="G359" ca="1" si="511">INDEX(AA$6:AA$33,$W350+3,1)</f>
        <v>-279.89100000000002</v>
      </c>
      <c r="H359" s="4">
        <f t="shared" ref="H359" ca="1" si="512">INDEX(AB$6:AB$33,$W350+3,1)</f>
        <v>-1.4910000000000001</v>
      </c>
      <c r="I359" s="4">
        <f t="shared" ref="I359" ca="1" si="513">INDEX(AC$6:AC$33,$W350+3,1)</f>
        <v>-3.2839999999999998</v>
      </c>
      <c r="J359" s="4">
        <f t="shared" ref="J359" ca="1" si="514">INDEX(AD$6:AD$33,$W350+3,1)</f>
        <v>-4.8310000000000004</v>
      </c>
      <c r="K359" s="4">
        <f>L359*1.3</f>
        <v>0</v>
      </c>
      <c r="L359" s="39">
        <f>IF(B352="duplicato",L310,L317)</f>
        <v>0</v>
      </c>
      <c r="M359" t="s">
        <v>56</v>
      </c>
    </row>
    <row r="360" spans="1:18" x14ac:dyDescent="0.35">
      <c r="M360" t="s">
        <v>96</v>
      </c>
    </row>
    <row r="361" spans="1:18" x14ac:dyDescent="0.35">
      <c r="B361" s="9" t="s">
        <v>42</v>
      </c>
      <c r="C361" s="1" t="s">
        <v>57</v>
      </c>
      <c r="E361" s="2" t="s">
        <v>44</v>
      </c>
      <c r="F361" s="2" t="s">
        <v>45</v>
      </c>
      <c r="G361" s="2" t="s">
        <v>46</v>
      </c>
      <c r="H361" s="2" t="s">
        <v>47</v>
      </c>
      <c r="I361" s="2" t="s">
        <v>48</v>
      </c>
      <c r="J361" s="2" t="s">
        <v>49</v>
      </c>
      <c r="K361" s="2" t="s">
        <v>50</v>
      </c>
      <c r="L361" s="2" t="s">
        <v>51</v>
      </c>
    </row>
    <row r="362" spans="1:18" x14ac:dyDescent="0.35">
      <c r="D362" s="1" t="s">
        <v>52</v>
      </c>
      <c r="E362" s="4">
        <f t="shared" ref="E362" ca="1" si="515">INDEX(O$6:O$33,$W350+1,1)</f>
        <v>0.91100000000000003</v>
      </c>
      <c r="F362" s="4">
        <f t="shared" ref="F362" ca="1" si="516">INDEX(P$6:P$33,$W350+1,1)</f>
        <v>0.39500000000000002</v>
      </c>
      <c r="G362" s="4">
        <f t="shared" ref="G362" ca="1" si="517">INDEX(Q$6:Q$33,$W350+1,1)</f>
        <v>-52.005000000000003</v>
      </c>
      <c r="H362" s="4">
        <f t="shared" ref="H362" ca="1" si="518">INDEX(R$6:R$33,$W350+1,1)</f>
        <v>-446.16699999999997</v>
      </c>
      <c r="I362" s="4">
        <f t="shared" ref="I362" ca="1" si="519">INDEX(S$6:S$33,$W350+1,1)</f>
        <v>-49.295000000000002</v>
      </c>
      <c r="J362" s="4">
        <f t="shared" ref="J362" ca="1" si="520">INDEX(T$6:T$33,$W350+1,1)</f>
        <v>-72.524000000000001</v>
      </c>
      <c r="Q362" s="57" t="s">
        <v>113</v>
      </c>
      <c r="R362" s="57" t="str">
        <f>IF(F350&lt;=F351,"corto","lungo")</f>
        <v>corto</v>
      </c>
    </row>
    <row r="363" spans="1:18" x14ac:dyDescent="0.35">
      <c r="D363" s="1" t="s">
        <v>53</v>
      </c>
      <c r="E363" s="4">
        <f t="shared" ref="E363:J363" ca="1" si="521">INDEX(E$6:E$33,$W350+1,1)</f>
        <v>-8.3160000000000007</v>
      </c>
      <c r="F363" s="4">
        <f t="shared" ca="1" si="521"/>
        <v>-4.9790000000000001</v>
      </c>
      <c r="G363" s="4">
        <f t="shared" ca="1" si="521"/>
        <v>-74.064999999999998</v>
      </c>
      <c r="H363" s="4">
        <f t="shared" ca="1" si="521"/>
        <v>0.77400000000000002</v>
      </c>
      <c r="I363" s="4">
        <f t="shared" ca="1" si="521"/>
        <v>-0.90300000000000002</v>
      </c>
      <c r="J363" s="4">
        <f t="shared" ca="1" si="521"/>
        <v>-1.3280000000000001</v>
      </c>
      <c r="Q363" s="57" t="s">
        <v>114</v>
      </c>
      <c r="R363" s="57" t="str">
        <f>IF(F351&lt;=F350,"corto","lungo")</f>
        <v>lungo</v>
      </c>
    </row>
    <row r="364" spans="1:18" x14ac:dyDescent="0.35">
      <c r="D364" s="1" t="s">
        <v>55</v>
      </c>
      <c r="E364" s="4">
        <f ca="1">E357</f>
        <v>-0.54800000000000004</v>
      </c>
      <c r="F364" s="4">
        <f t="shared" ref="F364:J364" ca="1" si="522">F357</f>
        <v>-0.26100000000000001</v>
      </c>
      <c r="G364" s="4">
        <f t="shared" ca="1" si="522"/>
        <v>22.664000000000001</v>
      </c>
      <c r="H364" s="4">
        <f t="shared" ca="1" si="522"/>
        <v>186.625</v>
      </c>
      <c r="I364" s="4">
        <f t="shared" ca="1" si="522"/>
        <v>20.52</v>
      </c>
      <c r="J364" s="4">
        <f t="shared" ca="1" si="522"/>
        <v>30.189</v>
      </c>
    </row>
    <row r="365" spans="1:18" x14ac:dyDescent="0.35">
      <c r="D365" s="1" t="s">
        <v>54</v>
      </c>
      <c r="E365" s="4">
        <f ca="1">E358</f>
        <v>6.8140000000000001</v>
      </c>
      <c r="F365" s="4">
        <f t="shared" ref="F365:J365" ca="1" si="523">F358</f>
        <v>4.077</v>
      </c>
      <c r="G365" s="4">
        <f t="shared" ca="1" si="523"/>
        <v>37.155999999999999</v>
      </c>
      <c r="H365" s="4">
        <f t="shared" ca="1" si="523"/>
        <v>-0.41799999999999998</v>
      </c>
      <c r="I365" s="4">
        <f t="shared" ca="1" si="523"/>
        <v>0.45400000000000001</v>
      </c>
      <c r="J365" s="4">
        <f t="shared" ca="1" si="523"/>
        <v>0.66800000000000004</v>
      </c>
      <c r="Q365" s="67" t="s">
        <v>111</v>
      </c>
      <c r="R365" s="57" t="str">
        <f>IF(AND($E$37="solo direzione rigida",R362="lungo"),"no","si")</f>
        <v>si</v>
      </c>
    </row>
    <row r="366" spans="1:18" x14ac:dyDescent="0.35">
      <c r="D366" s="1" t="s">
        <v>12</v>
      </c>
      <c r="E366" s="4">
        <f ca="1">E359</f>
        <v>-994.74</v>
      </c>
      <c r="F366" s="4">
        <f t="shared" ref="F366:J366" ca="1" si="524">F359</f>
        <v>-629.32300000000009</v>
      </c>
      <c r="G366" s="4">
        <f t="shared" ca="1" si="524"/>
        <v>-279.89100000000002</v>
      </c>
      <c r="H366" s="4">
        <f t="shared" ca="1" si="524"/>
        <v>-1.4910000000000001</v>
      </c>
      <c r="I366" s="4">
        <f t="shared" ca="1" si="524"/>
        <v>-3.2839999999999998</v>
      </c>
      <c r="J366" s="4">
        <f t="shared" ca="1" si="524"/>
        <v>-4.8310000000000004</v>
      </c>
      <c r="K366" s="4">
        <f>L366*1.3</f>
        <v>0</v>
      </c>
      <c r="L366" s="39">
        <f>-F350*F351*(M352-(M350+M351))*$W$1/1000000+L359</f>
        <v>0</v>
      </c>
      <c r="Q366" s="67" t="s">
        <v>112</v>
      </c>
      <c r="R366" s="57" t="str">
        <f>IF(AND($E$37="solo direzione rigida",R363="lungo"),"no","si")</f>
        <v>si</v>
      </c>
    </row>
    <row r="368" spans="1:18" s="10" customFormat="1" x14ac:dyDescent="0.35">
      <c r="B368" s="11" t="s">
        <v>58</v>
      </c>
      <c r="C368" s="12" t="s">
        <v>43</v>
      </c>
      <c r="E368" s="13" t="s">
        <v>44</v>
      </c>
      <c r="F368" s="13" t="s">
        <v>45</v>
      </c>
      <c r="G368" s="13" t="s">
        <v>46</v>
      </c>
      <c r="H368" s="13" t="s">
        <v>47</v>
      </c>
      <c r="I368" s="13" t="s">
        <v>48</v>
      </c>
      <c r="J368" s="13" t="s">
        <v>49</v>
      </c>
      <c r="K368" s="13" t="s">
        <v>59</v>
      </c>
      <c r="L368" s="13" t="s">
        <v>60</v>
      </c>
      <c r="M368" s="13" t="s">
        <v>61</v>
      </c>
      <c r="N368" s="13" t="s">
        <v>62</v>
      </c>
      <c r="O368" s="13" t="s">
        <v>63</v>
      </c>
      <c r="P368" s="13" t="s">
        <v>64</v>
      </c>
      <c r="Q368" s="13" t="s">
        <v>65</v>
      </c>
      <c r="R368" s="13" t="s">
        <v>66</v>
      </c>
    </row>
    <row r="369" spans="1:26" s="10" customFormat="1" x14ac:dyDescent="0.35">
      <c r="D369" s="12" t="s">
        <v>52</v>
      </c>
      <c r="E369" s="14">
        <f t="shared" ref="E369:F369" ca="1" si="525">E355-(E355-E362)/$M352*$M350</f>
        <v>-0.8975833333333334</v>
      </c>
      <c r="F369" s="14">
        <f t="shared" ca="1" si="525"/>
        <v>-0.46758333333333335</v>
      </c>
      <c r="G369" s="14">
        <f ca="1">G355-(G355-G362)/$M352*$M350</f>
        <v>22.8445</v>
      </c>
      <c r="H369" s="14">
        <f t="shared" ref="H369:J369" ca="1" si="526">H355-(H355-H362)/$M352*$M350</f>
        <v>169.86966666666666</v>
      </c>
      <c r="I369" s="14">
        <f t="shared" ca="1" si="526"/>
        <v>18.420083333333331</v>
      </c>
      <c r="J369" s="14">
        <f t="shared" ca="1" si="526"/>
        <v>27.101166666666668</v>
      </c>
      <c r="K369" s="14">
        <f ca="1">(ABS(G369)+ABS(I369))*SIGN(G369)</f>
        <v>41.264583333333334</v>
      </c>
      <c r="L369" s="14">
        <f ca="1">(ABS(H369)+ABS(J369))*SIGN(H369)</f>
        <v>196.97083333333333</v>
      </c>
      <c r="M369" s="14">
        <f ca="1">(ABS(K369)+0.3*ABS(L369))*SIGN(K369)</f>
        <v>100.35583333333332</v>
      </c>
      <c r="N369" s="14">
        <f t="shared" ref="N369:N373" ca="1" si="527">(ABS(L369)+0.3*ABS(K369))*SIGN(L369)</f>
        <v>209.35020833333334</v>
      </c>
      <c r="O369" s="14">
        <f ca="1">F369+M369</f>
        <v>99.888249999999985</v>
      </c>
      <c r="P369" s="14">
        <f ca="1">F369-M369</f>
        <v>-100.82341666666666</v>
      </c>
      <c r="Q369" s="14">
        <f ca="1">F369+N369</f>
        <v>208.88262500000002</v>
      </c>
      <c r="R369" s="14">
        <f ca="1">F369-N369</f>
        <v>-209.81779166666666</v>
      </c>
    </row>
    <row r="370" spans="1:26" s="10" customFormat="1" x14ac:dyDescent="0.35">
      <c r="D370" s="12" t="s">
        <v>53</v>
      </c>
      <c r="E370" s="14">
        <f t="shared" ref="E370:F370" ca="1" si="528">E356-(E356-E363)/$M352*$M350</f>
        <v>14.17075</v>
      </c>
      <c r="F370" s="14">
        <f t="shared" ca="1" si="528"/>
        <v>8.4767499999999991</v>
      </c>
      <c r="G370" s="14">
        <f ca="1">G356-(G356-G363)/$M352*$M350</f>
        <v>48.551999999999992</v>
      </c>
      <c r="H370" s="14">
        <f t="shared" ref="H370:J370" ca="1" si="529">H356-(H356-H363)/$M352*$M350</f>
        <v>-0.60558333333333336</v>
      </c>
      <c r="I370" s="14">
        <f t="shared" ca="1" si="529"/>
        <v>0.59483333333333333</v>
      </c>
      <c r="J370" s="14">
        <f t="shared" ca="1" si="529"/>
        <v>0.87566666666666682</v>
      </c>
      <c r="K370" s="14">
        <f t="shared" ref="K370:K373" ca="1" si="530">(ABS(G370)+ABS(I370))*SIGN(G370)</f>
        <v>49.146833333333326</v>
      </c>
      <c r="L370" s="14">
        <f t="shared" ref="L370:L373" ca="1" si="531">(ABS(H370)+ABS(J370))*SIGN(H370)</f>
        <v>-1.4812500000000002</v>
      </c>
      <c r="M370" s="14">
        <f t="shared" ref="M370:M373" ca="1" si="532">(ABS(K370)+0.3*ABS(L370))*SIGN(K370)</f>
        <v>49.591208333333327</v>
      </c>
      <c r="N370" s="14">
        <f t="shared" ca="1" si="527"/>
        <v>-16.225299999999997</v>
      </c>
      <c r="O370" s="14">
        <f t="shared" ref="O370:O372" ca="1" si="533">F370+M370</f>
        <v>58.067958333333323</v>
      </c>
      <c r="P370" s="14">
        <f t="shared" ref="P370:P372" ca="1" si="534">F370-M370</f>
        <v>-41.114458333333332</v>
      </c>
      <c r="Q370" s="14">
        <f t="shared" ref="Q370:Q372" ca="1" si="535">F370+N370</f>
        <v>-7.7485499999999981</v>
      </c>
      <c r="R370" s="14">
        <f t="shared" ref="R370:R372" ca="1" si="536">F370-N370</f>
        <v>24.702049999999996</v>
      </c>
    </row>
    <row r="371" spans="1:26" s="10" customFormat="1" x14ac:dyDescent="0.35">
      <c r="D371" s="1" t="s">
        <v>55</v>
      </c>
      <c r="E371" s="14">
        <f t="shared" ref="E371:J371" ca="1" si="537">E357</f>
        <v>-0.54800000000000004</v>
      </c>
      <c r="F371" s="14">
        <f t="shared" ca="1" si="537"/>
        <v>-0.26100000000000001</v>
      </c>
      <c r="G371" s="14">
        <f t="shared" ca="1" si="537"/>
        <v>22.664000000000001</v>
      </c>
      <c r="H371" s="14">
        <f t="shared" ca="1" si="537"/>
        <v>186.625</v>
      </c>
      <c r="I371" s="14">
        <f t="shared" ca="1" si="537"/>
        <v>20.52</v>
      </c>
      <c r="J371" s="14">
        <f t="shared" ca="1" si="537"/>
        <v>30.189</v>
      </c>
      <c r="K371" s="14">
        <f t="shared" ca="1" si="530"/>
        <v>43.183999999999997</v>
      </c>
      <c r="L371" s="14">
        <f t="shared" ca="1" si="531"/>
        <v>216.81399999999999</v>
      </c>
      <c r="M371" s="14">
        <f t="shared" ca="1" si="532"/>
        <v>108.22819999999999</v>
      </c>
      <c r="N371" s="14">
        <f t="shared" ca="1" si="527"/>
        <v>229.76919999999998</v>
      </c>
      <c r="O371" s="14">
        <f t="shared" ca="1" si="533"/>
        <v>107.96719999999999</v>
      </c>
      <c r="P371" s="14">
        <f t="shared" ca="1" si="534"/>
        <v>-108.48919999999998</v>
      </c>
      <c r="Q371" s="14">
        <f t="shared" ca="1" si="535"/>
        <v>229.50819999999999</v>
      </c>
      <c r="R371" s="14">
        <f t="shared" ca="1" si="536"/>
        <v>-230.03019999999998</v>
      </c>
    </row>
    <row r="372" spans="1:26" s="10" customFormat="1" x14ac:dyDescent="0.35">
      <c r="D372" s="1" t="s">
        <v>54</v>
      </c>
      <c r="E372" s="14">
        <f t="shared" ref="E372:J372" ca="1" si="538">E358</f>
        <v>6.8140000000000001</v>
      </c>
      <c r="F372" s="14">
        <f t="shared" ca="1" si="538"/>
        <v>4.077</v>
      </c>
      <c r="G372" s="14">
        <f t="shared" ca="1" si="538"/>
        <v>37.155999999999999</v>
      </c>
      <c r="H372" s="14">
        <f t="shared" ca="1" si="538"/>
        <v>-0.41799999999999998</v>
      </c>
      <c r="I372" s="14">
        <f t="shared" ca="1" si="538"/>
        <v>0.45400000000000001</v>
      </c>
      <c r="J372" s="14">
        <f t="shared" ca="1" si="538"/>
        <v>0.66800000000000004</v>
      </c>
      <c r="K372" s="14">
        <f t="shared" ca="1" si="530"/>
        <v>37.61</v>
      </c>
      <c r="L372" s="14">
        <f t="shared" ca="1" si="531"/>
        <v>-1.0860000000000001</v>
      </c>
      <c r="M372" s="14">
        <f t="shared" ca="1" si="532"/>
        <v>37.9358</v>
      </c>
      <c r="N372" s="14">
        <f t="shared" ca="1" si="527"/>
        <v>-12.369</v>
      </c>
      <c r="O372" s="14">
        <f t="shared" ca="1" si="533"/>
        <v>42.012799999999999</v>
      </c>
      <c r="P372" s="14">
        <f t="shared" ca="1" si="534"/>
        <v>-33.858800000000002</v>
      </c>
      <c r="Q372" s="14">
        <f t="shared" ca="1" si="535"/>
        <v>-8.2919999999999998</v>
      </c>
      <c r="R372" s="14">
        <f t="shared" ca="1" si="536"/>
        <v>16.445999999999998</v>
      </c>
    </row>
    <row r="373" spans="1:26" s="10" customFormat="1" x14ac:dyDescent="0.35">
      <c r="D373" s="12" t="s">
        <v>12</v>
      </c>
      <c r="E373" s="14">
        <f ca="1">E359+K359</f>
        <v>-994.74</v>
      </c>
      <c r="F373" s="14">
        <f ca="1">F359+L359</f>
        <v>-629.32300000000009</v>
      </c>
      <c r="G373" s="14">
        <f t="shared" ref="G373:J373" ca="1" si="539">G359</f>
        <v>-279.89100000000002</v>
      </c>
      <c r="H373" s="14">
        <f t="shared" ca="1" si="539"/>
        <v>-1.4910000000000001</v>
      </c>
      <c r="I373" s="14">
        <f t="shared" ca="1" si="539"/>
        <v>-3.2839999999999998</v>
      </c>
      <c r="J373" s="14">
        <f t="shared" ca="1" si="539"/>
        <v>-4.8310000000000004</v>
      </c>
      <c r="K373" s="14">
        <f t="shared" ca="1" si="530"/>
        <v>-283.17500000000001</v>
      </c>
      <c r="L373" s="14">
        <f t="shared" ca="1" si="531"/>
        <v>-6.322000000000001</v>
      </c>
      <c r="M373" s="14">
        <f t="shared" ca="1" si="532"/>
        <v>-285.07159999999999</v>
      </c>
      <c r="N373" s="14">
        <f t="shared" ca="1" si="527"/>
        <v>-91.274500000000003</v>
      </c>
      <c r="O373" s="14">
        <f ca="1">F373+M373</f>
        <v>-914.39460000000008</v>
      </c>
      <c r="P373" s="14">
        <f ca="1">F373-M373</f>
        <v>-344.2514000000001</v>
      </c>
      <c r="Q373" s="14">
        <f ca="1">F373+N373</f>
        <v>-720.59750000000008</v>
      </c>
      <c r="R373" s="14">
        <f ca="1">F373-N373</f>
        <v>-538.0485000000001</v>
      </c>
    </row>
    <row r="374" spans="1:26" s="10" customFormat="1" x14ac:dyDescent="0.35"/>
    <row r="375" spans="1:26" s="10" customFormat="1" x14ac:dyDescent="0.35">
      <c r="B375" s="11" t="s">
        <v>58</v>
      </c>
      <c r="C375" s="12" t="s">
        <v>57</v>
      </c>
      <c r="E375" s="13" t="s">
        <v>44</v>
      </c>
      <c r="F375" s="13" t="s">
        <v>45</v>
      </c>
      <c r="G375" s="13" t="s">
        <v>46</v>
      </c>
      <c r="H375" s="13" t="s">
        <v>47</v>
      </c>
      <c r="I375" s="13" t="s">
        <v>48</v>
      </c>
      <c r="J375" s="13" t="s">
        <v>49</v>
      </c>
      <c r="K375" s="13" t="s">
        <v>59</v>
      </c>
      <c r="L375" s="13" t="s">
        <v>60</v>
      </c>
      <c r="M375" s="13" t="s">
        <v>61</v>
      </c>
      <c r="N375" s="13" t="s">
        <v>62</v>
      </c>
      <c r="O375" s="13" t="s">
        <v>63</v>
      </c>
      <c r="P375" s="13" t="s">
        <v>64</v>
      </c>
      <c r="Q375" s="13" t="s">
        <v>65</v>
      </c>
      <c r="R375" s="13" t="s">
        <v>66</v>
      </c>
    </row>
    <row r="376" spans="1:26" s="10" customFormat="1" x14ac:dyDescent="0.35">
      <c r="D376" s="12" t="s">
        <v>52</v>
      </c>
      <c r="E376" s="14">
        <f t="shared" ref="E376:F376" ca="1" si="540">E362+(E355-E362)/$M352*$M351</f>
        <v>0.91100000000000003</v>
      </c>
      <c r="F376" s="14">
        <f t="shared" ca="1" si="540"/>
        <v>0.39500000000000002</v>
      </c>
      <c r="G376" s="14">
        <f ca="1">G362+(G355-G362)/$M352*$M351</f>
        <v>-52.005000000000003</v>
      </c>
      <c r="H376" s="14">
        <f t="shared" ref="H376:J376" ca="1" si="541">H362+(H355-H362)/$M352*$M351</f>
        <v>-446.16699999999997</v>
      </c>
      <c r="I376" s="14">
        <f t="shared" ca="1" si="541"/>
        <v>-49.295000000000002</v>
      </c>
      <c r="J376" s="14">
        <f t="shared" ca="1" si="541"/>
        <v>-72.524000000000001</v>
      </c>
      <c r="K376" s="14">
        <f ca="1">(ABS(G376)+ABS(I376))*SIGN(G376)</f>
        <v>-101.30000000000001</v>
      </c>
      <c r="L376" s="14">
        <f ca="1">(ABS(H376)+ABS(J376))*SIGN(H376)</f>
        <v>-518.69100000000003</v>
      </c>
      <c r="M376" s="14">
        <f t="shared" ref="M376:M380" ca="1" si="542">(ABS(K376)+0.3*ABS(L376))*SIGN(K376)</f>
        <v>-256.90730000000002</v>
      </c>
      <c r="N376" s="14">
        <f t="shared" ref="N376:N380" ca="1" si="543">(ABS(L376)+0.3*ABS(K376))*SIGN(L376)</f>
        <v>-549.08100000000002</v>
      </c>
      <c r="O376" s="14">
        <f ca="1">F376+M376</f>
        <v>-256.51230000000004</v>
      </c>
      <c r="P376" s="14">
        <f ca="1">F376-M376</f>
        <v>257.3023</v>
      </c>
      <c r="Q376" s="14">
        <f ca="1">F376+N376</f>
        <v>-548.68600000000004</v>
      </c>
      <c r="R376" s="14">
        <f ca="1">F376-N376</f>
        <v>549.476</v>
      </c>
    </row>
    <row r="377" spans="1:26" s="10" customFormat="1" x14ac:dyDescent="0.35">
      <c r="D377" s="12" t="s">
        <v>53</v>
      </c>
      <c r="E377" s="14">
        <f t="shared" ref="E377:F377" ca="1" si="544">E363+(E356-E363)/$M352*$M351</f>
        <v>-8.3160000000000007</v>
      </c>
      <c r="F377" s="14">
        <f t="shared" ca="1" si="544"/>
        <v>-4.9790000000000001</v>
      </c>
      <c r="G377" s="14">
        <f ca="1">G363+(G356-G363)/$M352*$M351</f>
        <v>-74.064999999999998</v>
      </c>
      <c r="H377" s="14">
        <f t="shared" ref="H377:J377" ca="1" si="545">H363+(H356-H363)/$M352*$M351</f>
        <v>0.77400000000000002</v>
      </c>
      <c r="I377" s="14">
        <f t="shared" ca="1" si="545"/>
        <v>-0.90300000000000002</v>
      </c>
      <c r="J377" s="14">
        <f t="shared" ca="1" si="545"/>
        <v>-1.3280000000000001</v>
      </c>
      <c r="K377" s="14">
        <f t="shared" ref="K377:K380" ca="1" si="546">(ABS(G377)+ABS(I377))*SIGN(G377)</f>
        <v>-74.968000000000004</v>
      </c>
      <c r="L377" s="14">
        <f t="shared" ref="L377:L380" ca="1" si="547">(ABS(H377)+ABS(J377))*SIGN(H377)</f>
        <v>2.1020000000000003</v>
      </c>
      <c r="M377" s="14">
        <f t="shared" ca="1" si="542"/>
        <v>-75.598600000000005</v>
      </c>
      <c r="N377" s="14">
        <f t="shared" ca="1" si="543"/>
        <v>24.592400000000001</v>
      </c>
      <c r="O377" s="14">
        <f t="shared" ref="O377:O379" ca="1" si="548">F377+M377</f>
        <v>-80.577600000000004</v>
      </c>
      <c r="P377" s="14">
        <f t="shared" ref="P377:P379" ca="1" si="549">F377-M377</f>
        <v>70.619600000000005</v>
      </c>
      <c r="Q377" s="14">
        <f t="shared" ref="Q377:Q379" ca="1" si="550">F377+N377</f>
        <v>19.613400000000002</v>
      </c>
      <c r="R377" s="14">
        <f t="shared" ref="R377:R379" ca="1" si="551">F377-N377</f>
        <v>-29.571400000000001</v>
      </c>
    </row>
    <row r="378" spans="1:26" s="10" customFormat="1" x14ac:dyDescent="0.35">
      <c r="D378" s="1" t="s">
        <v>55</v>
      </c>
      <c r="E378" s="14">
        <f ca="1">E371</f>
        <v>-0.54800000000000004</v>
      </c>
      <c r="F378" s="14">
        <f t="shared" ref="F378:J378" ca="1" si="552">F371</f>
        <v>-0.26100000000000001</v>
      </c>
      <c r="G378" s="14">
        <f t="shared" ca="1" si="552"/>
        <v>22.664000000000001</v>
      </c>
      <c r="H378" s="14">
        <f t="shared" ca="1" si="552"/>
        <v>186.625</v>
      </c>
      <c r="I378" s="14">
        <f t="shared" ca="1" si="552"/>
        <v>20.52</v>
      </c>
      <c r="J378" s="14">
        <f t="shared" ca="1" si="552"/>
        <v>30.189</v>
      </c>
      <c r="K378" s="14">
        <f t="shared" ca="1" si="546"/>
        <v>43.183999999999997</v>
      </c>
      <c r="L378" s="14">
        <f t="shared" ca="1" si="547"/>
        <v>216.81399999999999</v>
      </c>
      <c r="M378" s="14">
        <f t="shared" ca="1" si="542"/>
        <v>108.22819999999999</v>
      </c>
      <c r="N378" s="14">
        <f t="shared" ca="1" si="543"/>
        <v>229.76919999999998</v>
      </c>
      <c r="O378" s="14">
        <f t="shared" ca="1" si="548"/>
        <v>107.96719999999999</v>
      </c>
      <c r="P378" s="14">
        <f t="shared" ca="1" si="549"/>
        <v>-108.48919999999998</v>
      </c>
      <c r="Q378" s="14">
        <f t="shared" ca="1" si="550"/>
        <v>229.50819999999999</v>
      </c>
      <c r="R378" s="14">
        <f t="shared" ca="1" si="551"/>
        <v>-230.03019999999998</v>
      </c>
    </row>
    <row r="379" spans="1:26" s="10" customFormat="1" x14ac:dyDescent="0.35">
      <c r="D379" s="1" t="s">
        <v>54</v>
      </c>
      <c r="E379" s="14">
        <f ca="1">E372</f>
        <v>6.8140000000000001</v>
      </c>
      <c r="F379" s="14">
        <f t="shared" ref="F379:J379" ca="1" si="553">F372</f>
        <v>4.077</v>
      </c>
      <c r="G379" s="14">
        <f t="shared" ca="1" si="553"/>
        <v>37.155999999999999</v>
      </c>
      <c r="H379" s="14">
        <f t="shared" ca="1" si="553"/>
        <v>-0.41799999999999998</v>
      </c>
      <c r="I379" s="14">
        <f t="shared" ca="1" si="553"/>
        <v>0.45400000000000001</v>
      </c>
      <c r="J379" s="14">
        <f t="shared" ca="1" si="553"/>
        <v>0.66800000000000004</v>
      </c>
      <c r="K379" s="14">
        <f t="shared" ca="1" si="546"/>
        <v>37.61</v>
      </c>
      <c r="L379" s="14">
        <f t="shared" ca="1" si="547"/>
        <v>-1.0860000000000001</v>
      </c>
      <c r="M379" s="14">
        <f t="shared" ca="1" si="542"/>
        <v>37.9358</v>
      </c>
      <c r="N379" s="14">
        <f t="shared" ca="1" si="543"/>
        <v>-12.369</v>
      </c>
      <c r="O379" s="14">
        <f t="shared" ca="1" si="548"/>
        <v>42.012799999999999</v>
      </c>
      <c r="P379" s="14">
        <f t="shared" ca="1" si="549"/>
        <v>-33.858800000000002</v>
      </c>
      <c r="Q379" s="14">
        <f t="shared" ca="1" si="550"/>
        <v>-8.2919999999999998</v>
      </c>
      <c r="R379" s="14">
        <f t="shared" ca="1" si="551"/>
        <v>16.445999999999998</v>
      </c>
    </row>
    <row r="380" spans="1:26" s="10" customFormat="1" x14ac:dyDescent="0.35">
      <c r="D380" s="12" t="s">
        <v>12</v>
      </c>
      <c r="E380" s="14">
        <f ca="1">E366+K366</f>
        <v>-994.74</v>
      </c>
      <c r="F380" s="14">
        <f ca="1">F366+L366</f>
        <v>-629.32300000000009</v>
      </c>
      <c r="G380" s="14">
        <f t="shared" ref="G380:J380" ca="1" si="554">G366</f>
        <v>-279.89100000000002</v>
      </c>
      <c r="H380" s="14">
        <f t="shared" ca="1" si="554"/>
        <v>-1.4910000000000001</v>
      </c>
      <c r="I380" s="14">
        <f t="shared" ca="1" si="554"/>
        <v>-3.2839999999999998</v>
      </c>
      <c r="J380" s="14">
        <f t="shared" ca="1" si="554"/>
        <v>-4.8310000000000004</v>
      </c>
      <c r="K380" s="14">
        <f t="shared" ca="1" si="546"/>
        <v>-283.17500000000001</v>
      </c>
      <c r="L380" s="14">
        <f t="shared" ca="1" si="547"/>
        <v>-6.322000000000001</v>
      </c>
      <c r="M380" s="14">
        <f t="shared" ca="1" si="542"/>
        <v>-285.07159999999999</v>
      </c>
      <c r="N380" s="14">
        <f t="shared" ca="1" si="543"/>
        <v>-91.274500000000003</v>
      </c>
      <c r="O380" s="14">
        <f ca="1">F380+M380</f>
        <v>-914.39460000000008</v>
      </c>
      <c r="P380" s="14">
        <f ca="1">F380-M380</f>
        <v>-344.2514000000001</v>
      </c>
      <c r="Q380" s="14">
        <f ca="1">F380+N380</f>
        <v>-720.59750000000008</v>
      </c>
      <c r="R380" s="14">
        <f ca="1">F380-N380</f>
        <v>-538.0485000000001</v>
      </c>
    </row>
    <row r="381" spans="1:26" s="10" customFormat="1" x14ac:dyDescent="0.35"/>
    <row r="382" spans="1:26" s="10" customFormat="1" x14ac:dyDescent="0.35">
      <c r="A382" s="12" t="s">
        <v>21</v>
      </c>
      <c r="B382" s="11" t="s">
        <v>58</v>
      </c>
      <c r="C382" s="12" t="s">
        <v>43</v>
      </c>
      <c r="E382" s="15" t="s">
        <v>44</v>
      </c>
      <c r="F382" s="13" t="s">
        <v>63</v>
      </c>
      <c r="G382" s="13" t="s">
        <v>64</v>
      </c>
      <c r="H382" s="13" t="s">
        <v>65</v>
      </c>
      <c r="I382" s="13" t="s">
        <v>66</v>
      </c>
      <c r="J382" s="13" t="s">
        <v>67</v>
      </c>
      <c r="K382" s="15" t="s">
        <v>63</v>
      </c>
      <c r="L382" s="15" t="s">
        <v>64</v>
      </c>
      <c r="M382" s="15" t="s">
        <v>65</v>
      </c>
      <c r="N382" s="15" t="s">
        <v>66</v>
      </c>
      <c r="O382" s="7" t="s">
        <v>116</v>
      </c>
      <c r="P382" s="13" t="s">
        <v>44</v>
      </c>
      <c r="Q382" s="13" t="s">
        <v>63</v>
      </c>
      <c r="R382" s="13" t="s">
        <v>64</v>
      </c>
      <c r="S382" s="13" t="s">
        <v>65</v>
      </c>
      <c r="T382" s="13" t="s">
        <v>66</v>
      </c>
      <c r="U382" s="13" t="s">
        <v>13</v>
      </c>
      <c r="V382" s="16" t="s">
        <v>68</v>
      </c>
      <c r="Y382" s="57" t="s">
        <v>69</v>
      </c>
      <c r="Z382" s="57" t="s">
        <v>70</v>
      </c>
    </row>
    <row r="383" spans="1:26" x14ac:dyDescent="0.35">
      <c r="A383" s="1">
        <f ca="1">B350</f>
        <v>20</v>
      </c>
      <c r="D383" s="1" t="s">
        <v>52</v>
      </c>
      <c r="E383" s="17">
        <f ca="1">E369</f>
        <v>-0.8975833333333334</v>
      </c>
      <c r="F383" s="4">
        <f t="shared" ref="F383:F384" ca="1" si="555">O369</f>
        <v>99.888249999999985</v>
      </c>
      <c r="G383" s="4">
        <f t="shared" ref="G383:G384" ca="1" si="556">P369</f>
        <v>-100.82341666666666</v>
      </c>
      <c r="H383" s="18">
        <f t="shared" ref="H383:H384" ca="1" si="557">Q369</f>
        <v>208.88262500000002</v>
      </c>
      <c r="I383" s="18">
        <f t="shared" ref="I383:I384" ca="1" si="558">R369</f>
        <v>-209.81779166666666</v>
      </c>
      <c r="J383" s="4">
        <f>IF(R365="si",INDEX($N$40:$N$53,MATCH(A385,$L$40:$L$53,-1),1),"---")</f>
        <v>0</v>
      </c>
      <c r="K383" s="17">
        <f ca="1">MAX(ABS(F383),IF(J383="---",0,0.3*J383))</f>
        <v>99.888249999999985</v>
      </c>
      <c r="L383" s="17">
        <f ca="1">MAX(ABS(G383),IF(J383="---",0,0.3*J383))</f>
        <v>100.82341666666666</v>
      </c>
      <c r="M383" s="17">
        <f ca="1">MAX(ABS(H383),J383)</f>
        <v>208.88262500000002</v>
      </c>
      <c r="N383" s="17">
        <f ca="1">MAX(ABS(I383),J383)</f>
        <v>209.81779166666666</v>
      </c>
      <c r="O383" s="7" t="str">
        <f>CONCATENATE("lx (",R362,")")</f>
        <v>lx (corto)</v>
      </c>
      <c r="P383" s="19">
        <f ca="1">MAX(E383-$Z351*(1-((0.48*$Z350+E385)/(0.48*$Z350))^2),0)/(($F351-2*$F352)*$O$2)*1000</f>
        <v>0</v>
      </c>
      <c r="Q383" s="19">
        <f ca="1">MAX(K383-$Z351*(1-((0.48*$Z350+K385)/(0.48*$Z350))^2),0)/(($F351-2*$F352)*$O$2)*1000</f>
        <v>0</v>
      </c>
      <c r="R383" s="19">
        <f t="shared" ref="R383" ca="1" si="559">MAX(L383-$Z351*(1-((0.48*$Z350+L385)/(0.48*$Z350))^2),0)/(($F351-2*$F352)*$O$2)*1000</f>
        <v>0</v>
      </c>
      <c r="S383" s="19">
        <f t="shared" ref="S383" ca="1" si="560">MAX(M383-$Z351*(1-((0.48*$Z350+M385)/(0.48*$Z350))^2),0)/(($F351-2*$F352)*$O$2)*1000</f>
        <v>0.837084451459991</v>
      </c>
      <c r="T383" s="19">
        <f ca="1">MAX(N383-$Z351*(1-((0.48*$Z350+N385)/(0.48*$Z350))^2),0)/(($F351-2*$F352)*$O$2)*1000</f>
        <v>2.3485675390271941</v>
      </c>
      <c r="U383" s="17">
        <f ca="1">MAX(P383:T383)</f>
        <v>2.3485675390271941</v>
      </c>
      <c r="V383" s="39"/>
      <c r="Y383" s="68">
        <f>2*V383*$O$2/10</f>
        <v>0</v>
      </c>
      <c r="Z383" s="69">
        <f>Y383*(F351-2*F352)/200</f>
        <v>0</v>
      </c>
    </row>
    <row r="384" spans="1:26" x14ac:dyDescent="0.35">
      <c r="A384" s="12" t="s">
        <v>30</v>
      </c>
      <c r="D384" s="1" t="s">
        <v>53</v>
      </c>
      <c r="E384" s="17">
        <f ca="1">E370</f>
        <v>14.17075</v>
      </c>
      <c r="F384" s="18">
        <f t="shared" ca="1" si="555"/>
        <v>58.067958333333323</v>
      </c>
      <c r="G384" s="18">
        <f t="shared" ca="1" si="556"/>
        <v>-41.114458333333332</v>
      </c>
      <c r="H384" s="4">
        <f t="shared" ca="1" si="557"/>
        <v>-7.7485499999999981</v>
      </c>
      <c r="I384" s="4">
        <f t="shared" ca="1" si="558"/>
        <v>24.702049999999996</v>
      </c>
      <c r="J384" s="4">
        <f>IF(R366="si",INDEX($O$40:$O$53,MATCH(A385,$L$40:$L$53,-1),1),"---")</f>
        <v>0</v>
      </c>
      <c r="K384" s="17">
        <f ca="1">MAX(ABS(F384),J384)</f>
        <v>58.067958333333323</v>
      </c>
      <c r="L384" s="17">
        <f ca="1">MAX(ABS(G384),J384)</f>
        <v>41.114458333333332</v>
      </c>
      <c r="M384" s="17">
        <f ca="1">MAX(ABS(H384),IF(J384="---",0,0.3*J384))</f>
        <v>7.7485499999999981</v>
      </c>
      <c r="N384" s="17">
        <f ca="1">MAX(ABS(I384),IF(J384="---",0,0.3*J384))</f>
        <v>24.702049999999996</v>
      </c>
      <c r="O384" s="7" t="str">
        <f>CONCATENATE("ly (",R363,")")</f>
        <v>ly (lungo)</v>
      </c>
      <c r="P384" s="19">
        <f ca="1">MAX(E384-$Z352*(1-((0.48*$Z350+E385)/(0.48*$Z350))^2),0)/(($F350-2*$F352)*$O$2)*1000</f>
        <v>0</v>
      </c>
      <c r="Q384" s="19">
        <f ca="1">MAX(K384-$Z352*(1-((0.48*$Z350+K385)/(0.48*$Z350))^2),0)/(($F350-2*$F352)*$O$2)*1000</f>
        <v>0</v>
      </c>
      <c r="R384" s="19">
        <f t="shared" ref="R384" ca="1" si="561">MAX(L384-$Z352*(1-((0.48*$Z350+L385)/(0.48*$Z350))^2),0)/(($F350-2*$F352)*$O$2)*1000</f>
        <v>0</v>
      </c>
      <c r="S384" s="19">
        <f t="shared" ref="S384" ca="1" si="562">MAX(M384-$Z352*(1-((0.48*$Z350+M385)/(0.48*$Z350))^2),0)/(($F350-2*$F352)*$O$2)*1000</f>
        <v>0</v>
      </c>
      <c r="T384" s="19">
        <f t="shared" ref="T384" ca="1" si="563">MAX(N384-$Z352*(1-((0.48*$Z350+N385)/(0.48*$Z350))^2),0)/(($F350-2*$F352)*$O$2)*1000</f>
        <v>0</v>
      </c>
      <c r="U384" s="17">
        <f ca="1">MAX(P384:T384)</f>
        <v>0</v>
      </c>
      <c r="V384" s="39"/>
      <c r="Y384" s="68">
        <f>2*V384*$O$2/10</f>
        <v>0</v>
      </c>
      <c r="Z384" s="69">
        <f>Y384*(F350-2*F352)/200</f>
        <v>0</v>
      </c>
    </row>
    <row r="385" spans="1:27" x14ac:dyDescent="0.35">
      <c r="A385" s="1">
        <f>B351</f>
        <v>1</v>
      </c>
      <c r="D385" s="1" t="s">
        <v>12</v>
      </c>
      <c r="E385" s="20">
        <f ca="1">E373</f>
        <v>-994.74</v>
      </c>
      <c r="F385" s="8">
        <f ca="1">O373</f>
        <v>-914.39460000000008</v>
      </c>
      <c r="G385" s="8">
        <f ca="1">P373</f>
        <v>-344.2514000000001</v>
      </c>
      <c r="H385" s="8">
        <f ca="1">Q373</f>
        <v>-720.59750000000008</v>
      </c>
      <c r="I385" s="8">
        <f ca="1">R373</f>
        <v>-538.0485000000001</v>
      </c>
      <c r="K385" s="17">
        <f ca="1">F385</f>
        <v>-914.39460000000008</v>
      </c>
      <c r="L385" s="17">
        <f t="shared" ref="L385" ca="1" si="564">G385</f>
        <v>-344.2514000000001</v>
      </c>
      <c r="M385" s="17">
        <f t="shared" ref="M385" ca="1" si="565">H385</f>
        <v>-720.59750000000008</v>
      </c>
      <c r="N385" s="17">
        <f t="shared" ref="N385" ca="1" si="566">I385</f>
        <v>-538.0485000000001</v>
      </c>
      <c r="Y385" s="61"/>
      <c r="Z385" s="61"/>
    </row>
    <row r="386" spans="1:27" x14ac:dyDescent="0.35">
      <c r="D386" s="7" t="s">
        <v>71</v>
      </c>
      <c r="E386" s="4">
        <f ca="1">($Z351+$Z383)*(1-ABS((0.48*$Z350+E385)/(0.48*$Z350+$Y383))^(1+1/(1+$Y383/$Z350)))</f>
        <v>226.89580544117649</v>
      </c>
      <c r="K386" s="4">
        <f ca="1">($Z351+$Z383)*(1-ABS((0.48*$Z350+K385)/(0.48*$Z350+$Y383))^(1+1/(1+$Y383/$Z350)))</f>
        <v>217.57273199642648</v>
      </c>
      <c r="L386" s="4">
        <f ca="1">($Z351+$Z383)*(1-ABS((0.48*$Z350+L385)/(0.48*$Z350+$Y383))^(1+1/(1+$Y383/$Z350)))</f>
        <v>105.96482499975981</v>
      </c>
      <c r="M386" s="4">
        <f ca="1">($Z351+$Z383)*(1-ABS((0.48*$Z350+M385)/(0.48*$Z350+$Y383))^(1+1/(1+$Y383/$Z350)))</f>
        <v>188.57422830805763</v>
      </c>
      <c r="N386" s="4">
        <f ca="1">($Z351+$Z383)*(1-ABS((0.48*$Z350+N385)/(0.48*$Z350+$Y383))^(1+1/(1+$Y383/$Z350)))</f>
        <v>152.8395009372243</v>
      </c>
      <c r="Y386" s="61"/>
      <c r="Z386" s="61"/>
    </row>
    <row r="387" spans="1:27" x14ac:dyDescent="0.35">
      <c r="D387" s="7" t="s">
        <v>72</v>
      </c>
      <c r="E387" s="4">
        <f ca="1">($Z352+$Z384)*(1-ABS((0.48*$Z350+E385)/(0.48*$Z350+$Y384))^(1+1/(1+$Y384/$Z350)))</f>
        <v>97.241059474789921</v>
      </c>
      <c r="K387" s="4">
        <f ca="1">($Z352+$Z384)*(1-ABS((0.48*$Z350+K385)/(0.48*$Z350+$Y384))^(1+1/(1+$Y384/$Z350)))</f>
        <v>93.245456569897058</v>
      </c>
      <c r="L387" s="4">
        <f ca="1">($Z352+$Z384)*(1-ABS((0.48*$Z350+L385)/(0.48*$Z350+$Y384))^(1+1/(1+$Y384/$Z350)))</f>
        <v>45.413496428468491</v>
      </c>
      <c r="M387" s="4">
        <f ca="1">($Z352+$Z384)*(1-ABS((0.48*$Z350+M385)/(0.48*$Z350+$Y384))^(1+1/(1+$Y384/$Z350)))</f>
        <v>80.817526417738975</v>
      </c>
      <c r="N387" s="4">
        <f ca="1">($Z352+$Z384)*(1-ABS((0.48*$Z350+N385)/(0.48*$Z350+$Y384))^(1+1/(1+$Y384/$Z350)))</f>
        <v>65.502643258810409</v>
      </c>
      <c r="Y387" s="61"/>
      <c r="Z387" s="61"/>
    </row>
    <row r="388" spans="1:27" x14ac:dyDescent="0.35">
      <c r="A388" t="str">
        <f ca="1">IF(MAX(E388:N388)&gt;1,"non verificato","verificato")</f>
        <v>non verificato</v>
      </c>
      <c r="D388" s="7" t="s">
        <v>73</v>
      </c>
      <c r="E388" s="3">
        <f ca="1">ABS(E383/E386)^1.5+ABS(E384/E387)^1.5</f>
        <v>5.5879539142462797E-2</v>
      </c>
      <c r="K388" s="3">
        <f t="shared" ref="K388:N388" ca="1" si="567">ABS(K383/K386)^1.5+ABS(K384/K387)^1.5</f>
        <v>0.80250672346700724</v>
      </c>
      <c r="L388" s="3">
        <f t="shared" ca="1" si="567"/>
        <v>1.7895291681906513</v>
      </c>
      <c r="M388" s="3">
        <f t="shared" ca="1" si="567"/>
        <v>1.1955032897126272</v>
      </c>
      <c r="N388" s="3">
        <f t="shared" ca="1" si="567"/>
        <v>1.8400446505104917</v>
      </c>
      <c r="Y388" s="61"/>
      <c r="Z388" s="61"/>
    </row>
    <row r="389" spans="1:27" x14ac:dyDescent="0.35">
      <c r="Y389" s="61"/>
      <c r="Z389" s="61"/>
    </row>
    <row r="390" spans="1:27" x14ac:dyDescent="0.35">
      <c r="B390" s="9" t="s">
        <v>58</v>
      </c>
      <c r="C390" s="1" t="s">
        <v>57</v>
      </c>
      <c r="D390" s="10"/>
      <c r="E390" s="15" t="s">
        <v>44</v>
      </c>
      <c r="F390" s="13" t="s">
        <v>63</v>
      </c>
      <c r="G390" s="13" t="s">
        <v>64</v>
      </c>
      <c r="H390" s="13" t="s">
        <v>65</v>
      </c>
      <c r="I390" s="13" t="s">
        <v>66</v>
      </c>
      <c r="J390" s="13" t="s">
        <v>67</v>
      </c>
      <c r="K390" s="15" t="s">
        <v>63</v>
      </c>
      <c r="L390" s="15" t="s">
        <v>64</v>
      </c>
      <c r="M390" s="15" t="s">
        <v>65</v>
      </c>
      <c r="N390" s="15" t="s">
        <v>66</v>
      </c>
      <c r="O390" s="7" t="str">
        <f>O382</f>
        <v>As,nec</v>
      </c>
      <c r="P390" s="13" t="s">
        <v>44</v>
      </c>
      <c r="Q390" s="13" t="s">
        <v>63</v>
      </c>
      <c r="R390" s="13" t="s">
        <v>64</v>
      </c>
      <c r="S390" s="13" t="s">
        <v>65</v>
      </c>
      <c r="T390" s="13" t="s">
        <v>66</v>
      </c>
      <c r="U390" s="13" t="s">
        <v>13</v>
      </c>
      <c r="V390" s="16" t="s">
        <v>68</v>
      </c>
      <c r="Y390" s="57" t="s">
        <v>69</v>
      </c>
      <c r="Z390" s="57" t="s">
        <v>70</v>
      </c>
    </row>
    <row r="391" spans="1:27" x14ac:dyDescent="0.35">
      <c r="D391" s="1" t="s">
        <v>52</v>
      </c>
      <c r="E391" s="17">
        <f ca="1">E376</f>
        <v>0.91100000000000003</v>
      </c>
      <c r="F391" s="4">
        <f t="shared" ref="F391:F392" ca="1" si="568">O376</f>
        <v>-256.51230000000004</v>
      </c>
      <c r="G391" s="4">
        <f t="shared" ref="G391:G392" ca="1" si="569">P376</f>
        <v>257.3023</v>
      </c>
      <c r="H391" s="18">
        <f t="shared" ref="H391:H392" ca="1" si="570">Q376</f>
        <v>-548.68600000000004</v>
      </c>
      <c r="I391" s="18">
        <f t="shared" ref="I391:I392" ca="1" si="571">R376</f>
        <v>549.476</v>
      </c>
      <c r="J391" s="4" t="str">
        <f>IF(R365="si",INDEX($N$40:$N$53,MATCH(A385,$L$40:$L$53,-1)+1,1),"---")</f>
        <v>---</v>
      </c>
      <c r="K391" s="17">
        <f ca="1">MAX(ABS(F391),IF(J391="---",0,0.3*J391))</f>
        <v>256.51230000000004</v>
      </c>
      <c r="L391" s="17">
        <f ca="1">MAX(ABS(G391),IF(J391="---",0,0.3*J391))</f>
        <v>257.3023</v>
      </c>
      <c r="M391" s="17">
        <f ca="1">MAX(ABS(H391),J391)</f>
        <v>548.68600000000004</v>
      </c>
      <c r="N391" s="17">
        <f ca="1">MAX(ABS(I391),J391)</f>
        <v>549.476</v>
      </c>
      <c r="O391" s="7" t="str">
        <f>O383</f>
        <v>lx (corto)</v>
      </c>
      <c r="P391" s="19">
        <f t="shared" ref="P391" ca="1" si="572">MAX(E391-$Z351*(1-((0.48*$Z350+E393)/(0.48*$Z350))^2),0)/(($F351-2*$F352)*$O$2)*1000</f>
        <v>0</v>
      </c>
      <c r="Q391" s="19">
        <f ca="1">MAX(K391-$Z351*(1-((0.48*$Z350+K393)/(0.48*$Z350))^2),0)/(($F351-2*$F352)*$O$2)*1000</f>
        <v>1.6050359571365445</v>
      </c>
      <c r="R391" s="19">
        <f ca="1">MAX(L391-$Z351*(1-((0.48*$Z350+L393)/(0.48*$Z350))^2),0)/(($F351-2*$F352)*$O$2)*1000</f>
        <v>6.2379245967840937</v>
      </c>
      <c r="S391" s="19">
        <f ca="1">MAX(M391-$Z351*(1-((0.48*$Z350+M393)/(0.48*$Z350))^2),0)/(($F351-2*$F352)*$O$2)*1000</f>
        <v>14.843316754327375</v>
      </c>
      <c r="T391" s="19">
        <f ca="1">MAX(N391-$Z351*(1-((0.48*$Z350+N393)/(0.48*$Z350))^2),0)/(($F351-2*$F352)*$O$2)*1000</f>
        <v>16.348816269612616</v>
      </c>
      <c r="U391" s="17">
        <f ca="1">MAX(P391:T391)</f>
        <v>16.348816269612616</v>
      </c>
      <c r="V391" s="39"/>
      <c r="Y391" s="68">
        <f>2*V391*$O$2/10</f>
        <v>0</v>
      </c>
      <c r="Z391" s="69">
        <f>Y391*(F351-2*F352)/200</f>
        <v>0</v>
      </c>
    </row>
    <row r="392" spans="1:27" x14ac:dyDescent="0.35">
      <c r="D392" s="1" t="s">
        <v>53</v>
      </c>
      <c r="E392" s="17">
        <f ca="1">E377</f>
        <v>-8.3160000000000007</v>
      </c>
      <c r="F392" s="18">
        <f t="shared" ca="1" si="568"/>
        <v>-80.577600000000004</v>
      </c>
      <c r="G392" s="18">
        <f t="shared" ca="1" si="569"/>
        <v>70.619600000000005</v>
      </c>
      <c r="H392" s="4">
        <f t="shared" ca="1" si="570"/>
        <v>19.613400000000002</v>
      </c>
      <c r="I392" s="4">
        <f t="shared" ca="1" si="571"/>
        <v>-29.571400000000001</v>
      </c>
      <c r="J392" s="4" t="str">
        <f>IF(R366="si",INDEX($O$40:$O$53,MATCH(A385,$L$40:$L$53,-1)+1,1),"---")</f>
        <v>---</v>
      </c>
      <c r="K392" s="17">
        <f ca="1">MAX(ABS(F392),J392)</f>
        <v>80.577600000000004</v>
      </c>
      <c r="L392" s="17">
        <f ca="1">MAX(ABS(G392),J392)</f>
        <v>70.619600000000005</v>
      </c>
      <c r="M392" s="17">
        <f ca="1">MAX(ABS(H392),IF(J392="---",0,0.3*J392))</f>
        <v>19.613400000000002</v>
      </c>
      <c r="N392" s="17">
        <f ca="1">MAX(ABS(I392),IF(J392="---",0,0.3*J392))</f>
        <v>29.571400000000001</v>
      </c>
      <c r="O392" s="7" t="str">
        <f>O384</f>
        <v>ly (lungo)</v>
      </c>
      <c r="P392" s="19">
        <f t="shared" ref="P392" ca="1" si="573">MAX(E392-$Z352*(1-((0.48*$Z350+E393)/(0.48*$Z350))^2),0)/(($F350-2*$F352)*$O$2)*1000</f>
        <v>0</v>
      </c>
      <c r="Q392" s="19">
        <f ca="1">MAX(K392-$Z352*(1-((0.48*$Z350+K393)/(0.48*$Z350))^2),0)/(($F350-2*$F352)*$O$2)*1000</f>
        <v>0</v>
      </c>
      <c r="R392" s="19">
        <f ca="1">MAX(L392-$Z352*(1-((0.48*$Z350+L393)/(0.48*$Z350))^2),0)/(($F350-2*$F352)*$O$2)*1000</f>
        <v>2.9279817280061859</v>
      </c>
      <c r="S392" s="19">
        <f ca="1">MAX(M392-$Z352*(1-((0.48*$Z350+M393)/(0.48*$Z350))^2),0)/(($F350-2*$F352)*$O$2)*1000</f>
        <v>0</v>
      </c>
      <c r="T392" s="19">
        <f ca="1">MAX(N392-$Z352*(1-((0.48*$Z350+N393)/(0.48*$Z350))^2),0)/(($F350-2*$F352)*$O$2)*1000</f>
        <v>0</v>
      </c>
      <c r="U392" s="17">
        <f ca="1">MAX(P392:T392)</f>
        <v>2.9279817280061859</v>
      </c>
      <c r="V392" s="39"/>
      <c r="Y392" s="68">
        <f>2*V392*$O$2/10</f>
        <v>0</v>
      </c>
      <c r="Z392" s="69">
        <f>Y392*(F350-2*F352)/200</f>
        <v>0</v>
      </c>
    </row>
    <row r="393" spans="1:27" x14ac:dyDescent="0.35">
      <c r="D393" s="1" t="s">
        <v>12</v>
      </c>
      <c r="E393" s="20">
        <f ca="1">E380</f>
        <v>-994.74</v>
      </c>
      <c r="F393" s="8">
        <f ca="1">O380</f>
        <v>-914.39460000000008</v>
      </c>
      <c r="G393" s="8">
        <f ca="1">P380</f>
        <v>-344.2514000000001</v>
      </c>
      <c r="H393" s="8">
        <f ca="1">Q380</f>
        <v>-720.59750000000008</v>
      </c>
      <c r="I393" s="8">
        <f ca="1">R380</f>
        <v>-538.0485000000001</v>
      </c>
      <c r="K393" s="17">
        <f ca="1">F393</f>
        <v>-914.39460000000008</v>
      </c>
      <c r="L393" s="17">
        <f t="shared" ref="L393" ca="1" si="574">G393</f>
        <v>-344.2514000000001</v>
      </c>
      <c r="M393" s="17">
        <f t="shared" ref="M393" ca="1" si="575">H393</f>
        <v>-720.59750000000008</v>
      </c>
      <c r="N393" s="17">
        <f t="shared" ref="N393" ca="1" si="576">I393</f>
        <v>-538.0485000000001</v>
      </c>
    </row>
    <row r="394" spans="1:27" x14ac:dyDescent="0.35">
      <c r="D394" s="7" t="s">
        <v>71</v>
      </c>
      <c r="E394" s="4">
        <f ca="1">($Z351+$Z391)*(1-ABS((0.48*$Z350+E393)/(0.48*$Z350+$Y391))^(1+1/(1+$Y391/$Z350)))</f>
        <v>226.89580544117649</v>
      </c>
      <c r="K394" s="4">
        <f ca="1">($Z351+$Z391)*(1-ABS((0.48*$Z350+K393)/(0.48*$Z350+$Y391))^(1+1/(1+$Y391/$Z350)))</f>
        <v>217.57273199642648</v>
      </c>
      <c r="L394" s="4">
        <f ca="1">($Z351+$Z391)*(1-ABS((0.48*$Z350+L393)/(0.48*$Z350+$Y391))^(1+1/(1+$Y391/$Z350)))</f>
        <v>105.96482499975981</v>
      </c>
      <c r="M394" s="4">
        <f ca="1">($Z351+$Z391)*(1-ABS((0.48*$Z350+M393)/(0.48*$Z350+$Y391))^(1+1/(1+$Y391/$Z350)))</f>
        <v>188.57422830805763</v>
      </c>
      <c r="N394" s="4">
        <f ca="1">($Z351+$Z391)*(1-ABS((0.48*$Z350+N393)/(0.48*$Z350+$Y391))^(1+1/(1+$Y391/$Z350)))</f>
        <v>152.8395009372243</v>
      </c>
    </row>
    <row r="395" spans="1:27" x14ac:dyDescent="0.35">
      <c r="D395" s="7" t="s">
        <v>72</v>
      </c>
      <c r="E395" s="4">
        <f ca="1">($Z352+$Z392)*(1-ABS((0.48*$Z350+E393)/(0.48*$Z350+$Y392))^(1+1/(1+$Y392/$Z350)))</f>
        <v>97.241059474789921</v>
      </c>
      <c r="K395" s="4">
        <f ca="1">($Z352+$Z392)*(1-ABS((0.48*$Z350+K393)/(0.48*$Z350+$Y392))^(1+1/(1+$Y392/$Z350)))</f>
        <v>93.245456569897058</v>
      </c>
      <c r="L395" s="4">
        <f ca="1">($Z352+$Z392)*(1-ABS((0.48*$Z350+L393)/(0.48*$Z350+$Y392))^(1+1/(1+$Y392/$Z350)))</f>
        <v>45.413496428468491</v>
      </c>
      <c r="M395" s="4">
        <f ca="1">($Z352+$Z392)*(1-ABS((0.48*$Z350+M393)/(0.48*$Z350+$Y392))^(1+1/(1+$Y392/$Z350)))</f>
        <v>80.817526417738975</v>
      </c>
      <c r="N395" s="4">
        <f ca="1">($Z352+$Z392)*(1-ABS((0.48*$Z350+N393)/(0.48*$Z350+$Y392))^(1+1/(1+$Y392/$Z350)))</f>
        <v>65.502643258810409</v>
      </c>
    </row>
    <row r="396" spans="1:27" x14ac:dyDescent="0.35">
      <c r="A396" t="str">
        <f ca="1">IF(MAX(E396:N396)&gt;1,"non verificato","verificato")</f>
        <v>non verificato</v>
      </c>
      <c r="D396" s="7" t="s">
        <v>73</v>
      </c>
      <c r="E396" s="3">
        <f ca="1">ABS(E391/E394)^1.5+ABS(E392/E395)^1.5</f>
        <v>2.5263462343097075E-2</v>
      </c>
      <c r="K396" s="3">
        <f t="shared" ref="K396:N396" ca="1" si="577">ABS(K391/K394)^1.5+ABS(K392/K395)^1.5</f>
        <v>2.0834385563162923</v>
      </c>
      <c r="L396" s="3">
        <f t="shared" ca="1" si="577"/>
        <v>5.7229000155920096</v>
      </c>
      <c r="M396" s="3">
        <f t="shared" ca="1" si="577"/>
        <v>5.0827619958480135</v>
      </c>
      <c r="N396" s="3">
        <f t="shared" ca="1" si="577"/>
        <v>7.1199622314539956</v>
      </c>
    </row>
    <row r="397" spans="1:27" x14ac:dyDescent="0.35">
      <c r="A397" s="26"/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</row>
  </sheetData>
  <sheetProtection sheet="1" selectLockedCells="1"/>
  <mergeCells count="1">
    <mergeCell ref="E37:F37"/>
  </mergeCells>
  <conditionalFormatting sqref="E143 K143:N143 E151 K151:N151 E94 K94:N94 E102 K102:N102">
    <cfRule type="cellIs" dxfId="119" priority="181" stopIfTrue="1" operator="greaterThan">
      <formula>1</formula>
    </cfRule>
  </conditionalFormatting>
  <conditionalFormatting sqref="K147">
    <cfRule type="cellIs" dxfId="118" priority="132" operator="greaterThanOrEqual">
      <formula>L147</formula>
    </cfRule>
  </conditionalFormatting>
  <conditionalFormatting sqref="L147">
    <cfRule type="cellIs" dxfId="117" priority="131" operator="greaterThanOrEqual">
      <formula>K147</formula>
    </cfRule>
  </conditionalFormatting>
  <conditionalFormatting sqref="M146">
    <cfRule type="cellIs" dxfId="116" priority="130" operator="greaterThanOrEqual">
      <formula>N146</formula>
    </cfRule>
  </conditionalFormatting>
  <conditionalFormatting sqref="N146">
    <cfRule type="cellIs" dxfId="115" priority="129" operator="greaterThanOrEqual">
      <formula>M146</formula>
    </cfRule>
  </conditionalFormatting>
  <conditionalFormatting sqref="K139">
    <cfRule type="cellIs" dxfId="114" priority="128" operator="greaterThanOrEqual">
      <formula>L139</formula>
    </cfRule>
  </conditionalFormatting>
  <conditionalFormatting sqref="L139">
    <cfRule type="cellIs" dxfId="113" priority="127" operator="greaterThanOrEqual">
      <formula>K139</formula>
    </cfRule>
  </conditionalFormatting>
  <conditionalFormatting sqref="M138">
    <cfRule type="cellIs" dxfId="112" priority="126" operator="greaterThanOrEqual">
      <formula>N138</formula>
    </cfRule>
  </conditionalFormatting>
  <conditionalFormatting sqref="N138">
    <cfRule type="cellIs" dxfId="111" priority="125" operator="greaterThanOrEqual">
      <formula>M138</formula>
    </cfRule>
  </conditionalFormatting>
  <conditionalFormatting sqref="K98">
    <cfRule type="cellIs" dxfId="110" priority="124" operator="greaterThanOrEqual">
      <formula>L98</formula>
    </cfRule>
  </conditionalFormatting>
  <conditionalFormatting sqref="L98">
    <cfRule type="cellIs" dxfId="109" priority="123" operator="greaterThanOrEqual">
      <formula>K98</formula>
    </cfRule>
  </conditionalFormatting>
  <conditionalFormatting sqref="M97">
    <cfRule type="cellIs" dxfId="108" priority="122" operator="greaterThanOrEqual">
      <formula>N97</formula>
    </cfRule>
  </conditionalFormatting>
  <conditionalFormatting sqref="N97">
    <cfRule type="cellIs" dxfId="107" priority="121" operator="greaterThanOrEqual">
      <formula>M97</formula>
    </cfRule>
  </conditionalFormatting>
  <conditionalFormatting sqref="K90">
    <cfRule type="cellIs" dxfId="106" priority="120" operator="greaterThanOrEqual">
      <formula>L90</formula>
    </cfRule>
  </conditionalFormatting>
  <conditionalFormatting sqref="L90">
    <cfRule type="cellIs" dxfId="105" priority="119" operator="greaterThanOrEqual">
      <formula>K90</formula>
    </cfRule>
  </conditionalFormatting>
  <conditionalFormatting sqref="M89">
    <cfRule type="cellIs" dxfId="104" priority="118" operator="greaterThanOrEqual">
      <formula>N89</formula>
    </cfRule>
  </conditionalFormatting>
  <conditionalFormatting sqref="N89">
    <cfRule type="cellIs" dxfId="103" priority="117" operator="greaterThanOrEqual">
      <formula>M89</formula>
    </cfRule>
  </conditionalFormatting>
  <conditionalFormatting sqref="D51">
    <cfRule type="expression" dxfId="102" priority="107">
      <formula>$B$51=""</formula>
    </cfRule>
  </conditionalFormatting>
  <conditionalFormatting sqref="F51">
    <cfRule type="expression" dxfId="101" priority="106">
      <formula>$B$51=""</formula>
    </cfRule>
  </conditionalFormatting>
  <conditionalFormatting sqref="I51">
    <cfRule type="expression" dxfId="100" priority="105">
      <formula>$B$51=""</formula>
    </cfRule>
  </conditionalFormatting>
  <conditionalFormatting sqref="I52">
    <cfRule type="expression" dxfId="99" priority="104">
      <formula>$B$51=""</formula>
    </cfRule>
  </conditionalFormatting>
  <conditionalFormatting sqref="D49">
    <cfRule type="expression" dxfId="98" priority="103">
      <formula>$B$49=""</formula>
    </cfRule>
  </conditionalFormatting>
  <conditionalFormatting sqref="I50">
    <cfRule type="expression" dxfId="97" priority="100">
      <formula>$B$49=""</formula>
    </cfRule>
  </conditionalFormatting>
  <conditionalFormatting sqref="D47">
    <cfRule type="expression" dxfId="96" priority="99">
      <formula>$B$47=""</formula>
    </cfRule>
  </conditionalFormatting>
  <conditionalFormatting sqref="I48">
    <cfRule type="expression" dxfId="95" priority="96">
      <formula>$B$47=""</formula>
    </cfRule>
  </conditionalFormatting>
  <conditionalFormatting sqref="F49">
    <cfRule type="expression" dxfId="94" priority="95">
      <formula>$B$49=""</formula>
    </cfRule>
  </conditionalFormatting>
  <conditionalFormatting sqref="I49">
    <cfRule type="expression" dxfId="93" priority="94">
      <formula>$B$49=""</formula>
    </cfRule>
  </conditionalFormatting>
  <conditionalFormatting sqref="F47">
    <cfRule type="expression" dxfId="92" priority="93">
      <formula>$B$47=""</formula>
    </cfRule>
  </conditionalFormatting>
  <conditionalFormatting sqref="I47">
    <cfRule type="expression" dxfId="91" priority="92">
      <formula>$B$47=""</formula>
    </cfRule>
  </conditionalFormatting>
  <conditionalFormatting sqref="D45">
    <cfRule type="expression" dxfId="90" priority="91">
      <formula>$B$45=""</formula>
    </cfRule>
  </conditionalFormatting>
  <conditionalFormatting sqref="D43">
    <cfRule type="expression" dxfId="89" priority="90">
      <formula>$B$43=""</formula>
    </cfRule>
  </conditionalFormatting>
  <conditionalFormatting sqref="F43">
    <cfRule type="expression" dxfId="88" priority="89">
      <formula>$B$43=""</formula>
    </cfRule>
  </conditionalFormatting>
  <conditionalFormatting sqref="I43">
    <cfRule type="expression" dxfId="87" priority="88">
      <formula>$B$43=""</formula>
    </cfRule>
  </conditionalFormatting>
  <conditionalFormatting sqref="F45">
    <cfRule type="expression" dxfId="86" priority="87">
      <formula>$B$45=""</formula>
    </cfRule>
  </conditionalFormatting>
  <conditionalFormatting sqref="I45">
    <cfRule type="expression" dxfId="85" priority="86">
      <formula>$B$45=""</formula>
    </cfRule>
  </conditionalFormatting>
  <conditionalFormatting sqref="M42:M43">
    <cfRule type="expression" dxfId="84" priority="85">
      <formula>$B$43=""</formula>
    </cfRule>
  </conditionalFormatting>
  <conditionalFormatting sqref="M41">
    <cfRule type="expression" dxfId="83" priority="84">
      <formula>$B$43=""</formula>
    </cfRule>
  </conditionalFormatting>
  <conditionalFormatting sqref="M44:M45">
    <cfRule type="expression" dxfId="82" priority="83">
      <formula>$B$43=""</formula>
    </cfRule>
  </conditionalFormatting>
  <conditionalFormatting sqref="M46:M47">
    <cfRule type="expression" dxfId="81" priority="82">
      <formula>$B$43=""</formula>
    </cfRule>
  </conditionalFormatting>
  <conditionalFormatting sqref="M48:M49">
    <cfRule type="expression" dxfId="80" priority="81">
      <formula>$B$43=""</formula>
    </cfRule>
  </conditionalFormatting>
  <conditionalFormatting sqref="M50:M51">
    <cfRule type="expression" dxfId="79" priority="80">
      <formula>$B$43=""</formula>
    </cfRule>
  </conditionalFormatting>
  <conditionalFormatting sqref="M52:M53">
    <cfRule type="expression" dxfId="78" priority="79">
      <formula>$B$43=""</formula>
    </cfRule>
  </conditionalFormatting>
  <conditionalFormatting sqref="E192 K192:N192 E200 K200:N200">
    <cfRule type="cellIs" dxfId="77" priority="78" stopIfTrue="1" operator="greaterThan">
      <formula>1</formula>
    </cfRule>
  </conditionalFormatting>
  <conditionalFormatting sqref="K196">
    <cfRule type="cellIs" dxfId="76" priority="77" operator="greaterThanOrEqual">
      <formula>L196</formula>
    </cfRule>
  </conditionalFormatting>
  <conditionalFormatting sqref="L196">
    <cfRule type="cellIs" dxfId="75" priority="76" operator="greaterThanOrEqual">
      <formula>K196</formula>
    </cfRule>
  </conditionalFormatting>
  <conditionalFormatting sqref="M195">
    <cfRule type="cellIs" dxfId="74" priority="75" operator="greaterThanOrEqual">
      <formula>N195</formula>
    </cfRule>
  </conditionalFormatting>
  <conditionalFormatting sqref="N195">
    <cfRule type="cellIs" dxfId="73" priority="74" operator="greaterThanOrEqual">
      <formula>M195</formula>
    </cfRule>
  </conditionalFormatting>
  <conditionalFormatting sqref="K188">
    <cfRule type="cellIs" dxfId="72" priority="73" operator="greaterThanOrEqual">
      <formula>L188</formula>
    </cfRule>
  </conditionalFormatting>
  <conditionalFormatting sqref="L188">
    <cfRule type="cellIs" dxfId="71" priority="72" operator="greaterThanOrEqual">
      <formula>K188</formula>
    </cfRule>
  </conditionalFormatting>
  <conditionalFormatting sqref="M187">
    <cfRule type="cellIs" dxfId="70" priority="71" operator="greaterThanOrEqual">
      <formula>N187</formula>
    </cfRule>
  </conditionalFormatting>
  <conditionalFormatting sqref="N187">
    <cfRule type="cellIs" dxfId="69" priority="70" operator="greaterThanOrEqual">
      <formula>M187</formula>
    </cfRule>
  </conditionalFormatting>
  <conditionalFormatting sqref="E241 K241:N241 E249 K249:N249">
    <cfRule type="cellIs" dxfId="68" priority="69" stopIfTrue="1" operator="greaterThan">
      <formula>1</formula>
    </cfRule>
  </conditionalFormatting>
  <conditionalFormatting sqref="K245">
    <cfRule type="cellIs" dxfId="67" priority="68" operator="greaterThanOrEqual">
      <formula>L245</formula>
    </cfRule>
  </conditionalFormatting>
  <conditionalFormatting sqref="L245">
    <cfRule type="cellIs" dxfId="66" priority="67" operator="greaterThanOrEqual">
      <formula>K245</formula>
    </cfRule>
  </conditionalFormatting>
  <conditionalFormatting sqref="M244">
    <cfRule type="cellIs" dxfId="65" priority="66" operator="greaterThanOrEqual">
      <formula>N244</formula>
    </cfRule>
  </conditionalFormatting>
  <conditionalFormatting sqref="N244">
    <cfRule type="cellIs" dxfId="64" priority="65" operator="greaterThanOrEqual">
      <formula>M244</formula>
    </cfRule>
  </conditionalFormatting>
  <conditionalFormatting sqref="K237">
    <cfRule type="cellIs" dxfId="63" priority="64" operator="greaterThanOrEqual">
      <formula>L237</formula>
    </cfRule>
  </conditionalFormatting>
  <conditionalFormatting sqref="L237">
    <cfRule type="cellIs" dxfId="62" priority="63" operator="greaterThanOrEqual">
      <formula>K237</formula>
    </cfRule>
  </conditionalFormatting>
  <conditionalFormatting sqref="M236">
    <cfRule type="cellIs" dxfId="61" priority="62" operator="greaterThanOrEqual">
      <formula>N236</formula>
    </cfRule>
  </conditionalFormatting>
  <conditionalFormatting sqref="N236">
    <cfRule type="cellIs" dxfId="60" priority="61" operator="greaterThanOrEqual">
      <formula>M236</formula>
    </cfRule>
  </conditionalFormatting>
  <conditionalFormatting sqref="E290 K290:N290 E298 K298:N298">
    <cfRule type="cellIs" dxfId="59" priority="60" stopIfTrue="1" operator="greaterThan">
      <formula>1</formula>
    </cfRule>
  </conditionalFormatting>
  <conditionalFormatting sqref="K294">
    <cfRule type="cellIs" dxfId="58" priority="59" operator="greaterThanOrEqual">
      <formula>L294</formula>
    </cfRule>
  </conditionalFormatting>
  <conditionalFormatting sqref="L294">
    <cfRule type="cellIs" dxfId="57" priority="58" operator="greaterThanOrEqual">
      <formula>K294</formula>
    </cfRule>
  </conditionalFormatting>
  <conditionalFormatting sqref="M293">
    <cfRule type="cellIs" dxfId="56" priority="57" operator="greaterThanOrEqual">
      <formula>N293</formula>
    </cfRule>
  </conditionalFormatting>
  <conditionalFormatting sqref="N293">
    <cfRule type="cellIs" dxfId="55" priority="56" operator="greaterThanOrEqual">
      <formula>M293</formula>
    </cfRule>
  </conditionalFormatting>
  <conditionalFormatting sqref="K286">
    <cfRule type="cellIs" dxfId="54" priority="55" operator="greaterThanOrEqual">
      <formula>L286</formula>
    </cfRule>
  </conditionalFormatting>
  <conditionalFormatting sqref="L286">
    <cfRule type="cellIs" dxfId="53" priority="54" operator="greaterThanOrEqual">
      <formula>K286</formula>
    </cfRule>
  </conditionalFormatting>
  <conditionalFormatting sqref="M285">
    <cfRule type="cellIs" dxfId="52" priority="53" operator="greaterThanOrEqual">
      <formula>N285</formula>
    </cfRule>
  </conditionalFormatting>
  <conditionalFormatting sqref="N285">
    <cfRule type="cellIs" dxfId="51" priority="52" operator="greaterThanOrEqual">
      <formula>M285</formula>
    </cfRule>
  </conditionalFormatting>
  <conditionalFormatting sqref="E339 K339:N339 E347 K347:N347">
    <cfRule type="cellIs" dxfId="50" priority="51" stopIfTrue="1" operator="greaterThan">
      <formula>1</formula>
    </cfRule>
  </conditionalFormatting>
  <conditionalFormatting sqref="K343">
    <cfRule type="cellIs" dxfId="49" priority="50" operator="greaterThanOrEqual">
      <formula>L343</formula>
    </cfRule>
  </conditionalFormatting>
  <conditionalFormatting sqref="L343">
    <cfRule type="cellIs" dxfId="48" priority="49" operator="greaterThanOrEqual">
      <formula>K343</formula>
    </cfRule>
  </conditionalFormatting>
  <conditionalFormatting sqref="M342">
    <cfRule type="cellIs" dxfId="47" priority="48" operator="greaterThanOrEqual">
      <formula>N342</formula>
    </cfRule>
  </conditionalFormatting>
  <conditionalFormatting sqref="N342">
    <cfRule type="cellIs" dxfId="46" priority="47" operator="greaterThanOrEqual">
      <formula>M342</formula>
    </cfRule>
  </conditionalFormatting>
  <conditionalFormatting sqref="K335">
    <cfRule type="cellIs" dxfId="45" priority="46" operator="greaterThanOrEqual">
      <formula>L335</formula>
    </cfRule>
  </conditionalFormatting>
  <conditionalFormatting sqref="L335">
    <cfRule type="cellIs" dxfId="44" priority="45" operator="greaterThanOrEqual">
      <formula>K335</formula>
    </cfRule>
  </conditionalFormatting>
  <conditionalFormatting sqref="M334">
    <cfRule type="cellIs" dxfId="43" priority="44" operator="greaterThanOrEqual">
      <formula>N334</formula>
    </cfRule>
  </conditionalFormatting>
  <conditionalFormatting sqref="N334">
    <cfRule type="cellIs" dxfId="42" priority="43" operator="greaterThanOrEqual">
      <formula>M334</formula>
    </cfRule>
  </conditionalFormatting>
  <conditionalFormatting sqref="E388 K388:N388 E396 K396:N396">
    <cfRule type="cellIs" dxfId="41" priority="42" stopIfTrue="1" operator="greaterThan">
      <formula>1</formula>
    </cfRule>
  </conditionalFormatting>
  <conditionalFormatting sqref="K392">
    <cfRule type="cellIs" dxfId="40" priority="41" operator="greaterThanOrEqual">
      <formula>L392</formula>
    </cfRule>
  </conditionalFormatting>
  <conditionalFormatting sqref="L392">
    <cfRule type="cellIs" dxfId="39" priority="40" operator="greaterThanOrEqual">
      <formula>K392</formula>
    </cfRule>
  </conditionalFormatting>
  <conditionalFormatting sqref="M391">
    <cfRule type="cellIs" dxfId="38" priority="39" operator="greaterThanOrEqual">
      <formula>N391</formula>
    </cfRule>
  </conditionalFormatting>
  <conditionalFormatting sqref="N391">
    <cfRule type="cellIs" dxfId="37" priority="38" operator="greaterThanOrEqual">
      <formula>M391</formula>
    </cfRule>
  </conditionalFormatting>
  <conditionalFormatting sqref="K384">
    <cfRule type="cellIs" dxfId="36" priority="37" operator="greaterThanOrEqual">
      <formula>L384</formula>
    </cfRule>
  </conditionalFormatting>
  <conditionalFormatting sqref="L384">
    <cfRule type="cellIs" dxfId="35" priority="36" operator="greaterThanOrEqual">
      <formula>K384</formula>
    </cfRule>
  </conditionalFormatting>
  <conditionalFormatting sqref="M383">
    <cfRule type="cellIs" dxfId="34" priority="35" operator="greaterThanOrEqual">
      <formula>N383</formula>
    </cfRule>
  </conditionalFormatting>
  <conditionalFormatting sqref="N383">
    <cfRule type="cellIs" dxfId="33" priority="34" operator="greaterThanOrEqual">
      <formula>M383</formula>
    </cfRule>
  </conditionalFormatting>
  <conditionalFormatting sqref="A300:W302 A303 C303:W303 A304:W348">
    <cfRule type="expression" dxfId="32" priority="33">
      <formula>$B$303="duplicato"</formula>
    </cfRule>
  </conditionalFormatting>
  <conditionalFormatting sqref="A349:W351 A352 C352:W352 A353:W397">
    <cfRule type="expression" dxfId="31" priority="32">
      <formula>$B$352="duplicato"</formula>
    </cfRule>
  </conditionalFormatting>
  <conditionalFormatting sqref="A251:W253 A254 C254:W254 A255:W299">
    <cfRule type="expression" dxfId="30" priority="31">
      <formula>$B$254="duplicato"</formula>
    </cfRule>
  </conditionalFormatting>
  <conditionalFormatting sqref="A202:W204 A205 C205:W205 A206:W250">
    <cfRule type="expression" dxfId="29" priority="30">
      <formula>$B$205="duplicato"</formula>
    </cfRule>
  </conditionalFormatting>
  <conditionalFormatting sqref="A153:W155 A156 C156:W156 A157:W201">
    <cfRule type="expression" dxfId="28" priority="29">
      <formula>$B$156="duplicato"</formula>
    </cfRule>
  </conditionalFormatting>
  <conditionalFormatting sqref="A104:W106 A107 C107:W107 A108:W152">
    <cfRule type="expression" dxfId="27" priority="28">
      <formula>$B$107="duplicato"</formula>
    </cfRule>
  </conditionalFormatting>
  <conditionalFormatting sqref="V89:V90">
    <cfRule type="expression" dxfId="26" priority="27">
      <formula>V89&lt;U89</formula>
    </cfRule>
  </conditionalFormatting>
  <conditionalFormatting sqref="V97:V98">
    <cfRule type="expression" dxfId="25" priority="26">
      <formula>V97&lt;U97</formula>
    </cfRule>
  </conditionalFormatting>
  <conditionalFormatting sqref="V138">
    <cfRule type="expression" dxfId="24" priority="25">
      <formula>V138&lt;U138</formula>
    </cfRule>
  </conditionalFormatting>
  <conditionalFormatting sqref="V139">
    <cfRule type="expression" dxfId="23" priority="24">
      <formula>V139&lt;U139</formula>
    </cfRule>
  </conditionalFormatting>
  <conditionalFormatting sqref="V139">
    <cfRule type="expression" dxfId="22" priority="23">
      <formula>V139&lt;U139</formula>
    </cfRule>
  </conditionalFormatting>
  <conditionalFormatting sqref="V146">
    <cfRule type="expression" dxfId="21" priority="22">
      <formula>V146&lt;U146</formula>
    </cfRule>
  </conditionalFormatting>
  <conditionalFormatting sqref="V147">
    <cfRule type="expression" dxfId="20" priority="21">
      <formula>V147&lt;U147</formula>
    </cfRule>
  </conditionalFormatting>
  <conditionalFormatting sqref="V187">
    <cfRule type="expression" dxfId="19" priority="20">
      <formula>V187&lt;U187</formula>
    </cfRule>
  </conditionalFormatting>
  <conditionalFormatting sqref="V188">
    <cfRule type="expression" dxfId="18" priority="19">
      <formula>V188&lt;U188</formula>
    </cfRule>
  </conditionalFormatting>
  <conditionalFormatting sqref="V195">
    <cfRule type="expression" dxfId="17" priority="18">
      <formula>V195&lt;U195</formula>
    </cfRule>
  </conditionalFormatting>
  <conditionalFormatting sqref="V196">
    <cfRule type="expression" dxfId="16" priority="17">
      <formula>V196&lt;U196</formula>
    </cfRule>
  </conditionalFormatting>
  <conditionalFormatting sqref="V236">
    <cfRule type="expression" dxfId="15" priority="16">
      <formula>V236&lt;U236</formula>
    </cfRule>
  </conditionalFormatting>
  <conditionalFormatting sqref="V237">
    <cfRule type="expression" dxfId="14" priority="15">
      <formula>V237&lt;U237</formula>
    </cfRule>
  </conditionalFormatting>
  <conditionalFormatting sqref="V244">
    <cfRule type="expression" dxfId="13" priority="14">
      <formula>V244&lt;U244</formula>
    </cfRule>
  </conditionalFormatting>
  <conditionalFormatting sqref="V245">
    <cfRule type="expression" dxfId="12" priority="13">
      <formula>V245&lt;U245</formula>
    </cfRule>
  </conditionalFormatting>
  <conditionalFormatting sqref="V285">
    <cfRule type="expression" dxfId="11" priority="12">
      <formula>V285&lt;U285</formula>
    </cfRule>
  </conditionalFormatting>
  <conditionalFormatting sqref="V286">
    <cfRule type="expression" dxfId="10" priority="11">
      <formula>V286&lt;U286</formula>
    </cfRule>
  </conditionalFormatting>
  <conditionalFormatting sqref="V293">
    <cfRule type="expression" dxfId="9" priority="10">
      <formula>V293&lt;U293</formula>
    </cfRule>
  </conditionalFormatting>
  <conditionalFormatting sqref="V294">
    <cfRule type="expression" dxfId="8" priority="9">
      <formula>V294&lt;U294</formula>
    </cfRule>
  </conditionalFormatting>
  <conditionalFormatting sqref="V334">
    <cfRule type="expression" dxfId="7" priority="8">
      <formula>V334&lt;U334</formula>
    </cfRule>
  </conditionalFormatting>
  <conditionalFormatting sqref="V335">
    <cfRule type="expression" dxfId="6" priority="7">
      <formula>V335&lt;U335</formula>
    </cfRule>
  </conditionalFormatting>
  <conditionalFormatting sqref="V342">
    <cfRule type="expression" dxfId="5" priority="6">
      <formula>V342&lt;U342</formula>
    </cfRule>
  </conditionalFormatting>
  <conditionalFormatting sqref="V343">
    <cfRule type="expression" dxfId="4" priority="5">
      <formula>V343&lt;U343</formula>
    </cfRule>
  </conditionalFormatting>
  <conditionalFormatting sqref="V383">
    <cfRule type="expression" dxfId="3" priority="4">
      <formula>V383&lt;U383</formula>
    </cfRule>
  </conditionalFormatting>
  <conditionalFormatting sqref="V384">
    <cfRule type="expression" dxfId="2" priority="3">
      <formula>V384&lt;U384</formula>
    </cfRule>
  </conditionalFormatting>
  <conditionalFormatting sqref="V391">
    <cfRule type="expression" dxfId="1" priority="2">
      <formula>V391&lt;U391</formula>
    </cfRule>
  </conditionalFormatting>
  <conditionalFormatting sqref="V392">
    <cfRule type="expression" dxfId="0" priority="1">
      <formula>V392&lt;U392</formula>
    </cfRule>
  </conditionalFormatting>
  <dataValidations count="2">
    <dataValidation type="list" allowBlank="1" showInputMessage="1" showErrorMessage="1" sqref="W1">
      <formula1>"25,0"</formula1>
    </dataValidation>
    <dataValidation type="list" allowBlank="1" showInputMessage="1" showErrorMessage="1" sqref="E37:F37">
      <formula1>"sempre,solo direzione rigida"</formula1>
    </dataValidation>
  </dataValidations>
  <pageMargins left="0.7" right="0.7" top="0.75" bottom="0.75" header="0.3" footer="0.3"/>
  <pageSetup paperSize="9" orientation="portrait" r:id="rId1"/>
  <ignoredErrors>
    <ignoredError sqref="N42:O52 M43:M52 H42:H51" formula="1"/>
    <ignoredError sqref="I52 L7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Spiegazioni</vt:lpstr>
      <vt:lpstr>Pilastri</vt:lpstr>
      <vt:lpstr>Pil-nn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</cp:lastModifiedBy>
  <dcterms:created xsi:type="dcterms:W3CDTF">2017-01-20T17:21:59Z</dcterms:created>
  <dcterms:modified xsi:type="dcterms:W3CDTF">2018-05-29T11:44:05Z</dcterms:modified>
</cp:coreProperties>
</file>